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Συστημάτων &amp; Δικτύων" sheetId="30" r:id="rId1"/>
  </sheets>
  <calcPr calcId="145621"/>
</workbook>
</file>

<file path=xl/calcChain.xml><?xml version="1.0" encoding="utf-8"?>
<calcChain xmlns="http://schemas.openxmlformats.org/spreadsheetml/2006/main">
  <c r="CI8" i="30" l="1"/>
  <c r="BK8" i="30"/>
  <c r="BI8" i="30"/>
  <c r="BD8" i="30" s="1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E8" i="30" l="1"/>
  <c r="AP8" i="30"/>
  <c r="AF8" i="30"/>
  <c r="W8" i="30"/>
  <c r="BL8" i="30"/>
  <c r="AS8" i="30" s="1"/>
  <c r="AT8" i="30" s="1"/>
  <c r="AZ8" i="30"/>
  <c r="BA8" i="30" s="1"/>
  <c r="D8" i="30" l="1"/>
  <c r="E8" i="30" s="1"/>
  <c r="BM8" i="30"/>
  <c r="G8" i="30" s="1"/>
  <c r="H8" i="30" s="1"/>
  <c r="I8" i="30" s="1"/>
  <c r="F8" i="30"/>
  <c r="J8" i="30" l="1"/>
  <c r="BK5" i="30" l="1"/>
  <c r="BH5" i="30"/>
  <c r="BD5" i="30" s="1"/>
  <c r="BE5" i="30"/>
  <c r="AV5" i="30"/>
  <c r="AW5" i="30" s="1"/>
  <c r="AR5" i="30"/>
  <c r="AO5" i="30"/>
  <c r="AM5" i="30"/>
  <c r="AK5" i="30"/>
  <c r="AH5" i="30"/>
  <c r="AI5" i="30" s="1"/>
  <c r="AE5" i="30"/>
  <c r="AC5" i="30"/>
  <c r="AA5" i="30"/>
  <c r="AF5" i="30" s="1"/>
  <c r="Y5" i="30"/>
  <c r="V5" i="30"/>
  <c r="T5" i="30"/>
  <c r="R5" i="30"/>
  <c r="P5" i="30"/>
  <c r="N5" i="30"/>
  <c r="L5" i="30"/>
  <c r="AZ5" i="30" l="1"/>
  <c r="BA5" i="30" s="1"/>
  <c r="BM5" i="30" s="1"/>
  <c r="W5" i="30"/>
  <c r="AP5" i="30"/>
  <c r="D5" i="30" s="1"/>
  <c r="BL5" i="30"/>
  <c r="AS5" i="30" s="1"/>
  <c r="AT5" i="30" s="1"/>
  <c r="G5" i="30" l="1"/>
  <c r="H5" i="30" s="1"/>
  <c r="I5" i="30" s="1"/>
  <c r="F5" i="30"/>
  <c r="J5" i="30" s="1"/>
  <c r="E5" i="30"/>
  <c r="BK4" i="30" l="1"/>
  <c r="BL4" i="30" s="1"/>
  <c r="BI4" i="30"/>
  <c r="BH4" i="30"/>
  <c r="BD4" i="30" s="1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AF4" i="30" l="1"/>
  <c r="BE4" i="30"/>
  <c r="W4" i="30"/>
  <c r="AP4" i="30"/>
  <c r="AS4" i="30"/>
  <c r="AT4" i="30" s="1"/>
  <c r="AZ4" i="30"/>
  <c r="BA4" i="30" s="1"/>
  <c r="BM4" i="30" s="1"/>
  <c r="G4" i="30" s="1"/>
  <c r="H4" i="30" s="1"/>
  <c r="I4" i="30" s="1"/>
  <c r="D4" i="30" l="1"/>
  <c r="F4" i="30" s="1"/>
  <c r="J4" i="30" s="1"/>
  <c r="E4" i="30" l="1"/>
  <c r="BK7" i="30" l="1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9" i="30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3" i="30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6" i="30"/>
  <c r="BL6" i="30" s="1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W3" i="30" l="1"/>
  <c r="AF7" i="30"/>
  <c r="BD3" i="30"/>
  <c r="AP7" i="30"/>
  <c r="AP6" i="30"/>
  <c r="BE9" i="30"/>
  <c r="AP9" i="30"/>
  <c r="W7" i="30"/>
  <c r="W9" i="30"/>
  <c r="AS6" i="30"/>
  <c r="AT6" i="30" s="1"/>
  <c r="AP3" i="30"/>
  <c r="AF9" i="30"/>
  <c r="BD7" i="30"/>
  <c r="BE7" i="30" s="1"/>
  <c r="BL7" i="30"/>
  <c r="AS7" i="30" s="1"/>
  <c r="AT7" i="30" s="1"/>
  <c r="BD9" i="30"/>
  <c r="BL9" i="30"/>
  <c r="AS9" i="30" s="1"/>
  <c r="AT9" i="30" s="1"/>
  <c r="AF6" i="30"/>
  <c r="AF3" i="30"/>
  <c r="BE3" i="30"/>
  <c r="BL3" i="30"/>
  <c r="AS3" i="30" s="1"/>
  <c r="AT3" i="30" s="1"/>
  <c r="W6" i="30"/>
  <c r="BD6" i="30"/>
  <c r="AZ9" i="30" l="1"/>
  <c r="BA9" i="30" s="1"/>
  <c r="BM9" i="30" s="1"/>
  <c r="G9" i="30" s="1"/>
  <c r="H9" i="30" s="1"/>
  <c r="I9" i="30" s="1"/>
  <c r="D3" i="30"/>
  <c r="F3" i="30" s="1"/>
  <c r="D7" i="30"/>
  <c r="E7" i="30" s="1"/>
  <c r="D9" i="30"/>
  <c r="F9" i="30" s="1"/>
  <c r="D6" i="30"/>
  <c r="E6" i="30" s="1"/>
  <c r="AZ7" i="30"/>
  <c r="BA7" i="30" s="1"/>
  <c r="BE6" i="30"/>
  <c r="AZ6" i="30" s="1"/>
  <c r="BA6" i="30" s="1"/>
  <c r="BM6" i="30" s="1"/>
  <c r="G6" i="30" s="1"/>
  <c r="H6" i="30" s="1"/>
  <c r="I6" i="30" s="1"/>
  <c r="AZ3" i="30"/>
  <c r="BA3" i="30" s="1"/>
  <c r="F7" i="30" l="1"/>
  <c r="E9" i="30"/>
  <c r="F6" i="30"/>
  <c r="J6" i="30" s="1"/>
  <c r="E3" i="30"/>
  <c r="BM3" i="30"/>
  <c r="G3" i="30" s="1"/>
  <c r="H3" i="30" s="1"/>
  <c r="I3" i="30" s="1"/>
  <c r="J3" i="30" s="1"/>
  <c r="BM7" i="30"/>
  <c r="G7" i="30" s="1"/>
  <c r="H7" i="30" s="1"/>
  <c r="I7" i="30" s="1"/>
  <c r="J9" i="30"/>
  <c r="J7" i="30" l="1"/>
</calcChain>
</file>

<file path=xl/sharedStrings.xml><?xml version="1.0" encoding="utf-8"?>
<sst xmlns="http://schemas.openxmlformats.org/spreadsheetml/2006/main" count="66" uniqueCount="61">
  <si>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</si>
  <si>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</si>
  <si>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</si>
  <si>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</si>
  <si>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</si>
  <si>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</si>
  <si>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</si>
  <si>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</si>
  <si>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</si>
  <si>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</si>
  <si>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</si>
  <si>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</si>
  <si>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</si>
  <si>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</si>
  <si>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</si>
  <si>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</si>
  <si>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</si>
  <si>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</si>
  <si>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</si>
  <si>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</si>
  <si>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</si>
  <si>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</si>
  <si>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</si>
  <si>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ΓΕΩΡΓΙΟΣ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</si>
  <si>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</si>
  <si>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</si>
  <si>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</si>
  <si>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</si>
  <si>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</si>
  <si>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</si>
  <si>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</si>
  <si>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</si>
  <si>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</si>
  <si>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</si>
  <si>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</si>
  <si>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</si>
  <si>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</si>
  <si>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</si>
  <si>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</si>
  <si>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</si>
  <si>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</si>
  <si>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ΙΩΑΝΝΗΣ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</si>
  <si>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</si>
  <si>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</si>
  <si>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</si>
  <si>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</si>
  <si>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</si>
  <si>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</si>
  <si>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ΑΘΑΝΑΣΙΟΣ</t>
  </si>
  <si>
    <t>ΘΩΜΟΠΟΥΛΟΣ</t>
  </si>
  <si>
    <t>ΕΥΣΤΡΑΤΙΟΣ</t>
  </si>
  <si>
    <t>ΠΕΤΡΟΠΟΥΛΟΣ</t>
  </si>
  <si>
    <t>ΓΡΗΓΟΡΙΟΣ</t>
  </si>
  <si>
    <t>ΒΑΡΣΑΜΙΔΗΣ</t>
  </si>
  <si>
    <t>ΤΟΓΚΑΣ</t>
  </si>
  <si>
    <t>ΑΛΕΞΑΝΔΡΗΣ</t>
  </si>
  <si>
    <t>ΗΛΙΑΣ</t>
  </si>
  <si>
    <t>ΤΡΙΑΝΤΑΦΥΛΛΟΣ</t>
  </si>
  <si>
    <t>ΠΑΝΑΓΙΩΤΗΣ</t>
  </si>
  <si>
    <t>ΑΝΑΓΝΟΥ</t>
  </si>
  <si>
    <t xml:space="preserve">Προσωρινός πίνακας κατάταξης υποψηφίων της Διεύθυνσης Συστημάτων και Δικτύων (άρθρο 29 π.δ. 5/2022) της Γενικής Διεύθυνσης Επικοινωνιών και Πληροφορικής (ΓΔΕΠ)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</si>
</sst>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3"/>
  <sheetViews>
    <sheetView tabSelected="1" workbookViewId="0">
      <pane ySplit="2" topLeftCell="A3" activePane="bottomLeft" state="frozen"/>
      <selection activeCell="AB1" sqref="AB1"/>
      <selection pane="bottomLeft" activeCell="C15" sqref="C15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5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7"/>
      <c r="AA1" s="15"/>
    </row>
    <row r="2" spans="1:93" s="10" customFormat="1" ht="108" customHeight="1" x14ac:dyDescent="0.25">
      <c r="A2" s="16" t="s">
        <v>0</v>
      </c>
      <c r="B2" s="17" t="s">
        <v>10</v>
      </c>
      <c r="C2" s="17" t="s">
        <v>11</v>
      </c>
      <c r="D2" s="18" t="s">
        <v>1</v>
      </c>
      <c r="E2" s="19" t="s">
        <v>25</v>
      </c>
      <c r="F2" s="18" t="s">
        <v>25</v>
      </c>
      <c r="G2" s="18" t="s">
        <v>26</v>
      </c>
      <c r="H2" s="19" t="s">
        <v>27</v>
      </c>
      <c r="I2" s="19" t="s">
        <v>27</v>
      </c>
      <c r="J2" s="20" t="s">
        <v>28</v>
      </c>
      <c r="K2" s="28" t="s">
        <v>2</v>
      </c>
      <c r="L2" s="29"/>
      <c r="M2" s="28" t="s">
        <v>3</v>
      </c>
      <c r="N2" s="29"/>
      <c r="O2" s="28" t="s">
        <v>29</v>
      </c>
      <c r="P2" s="29"/>
      <c r="Q2" s="28" t="s">
        <v>30</v>
      </c>
      <c r="R2" s="29"/>
      <c r="S2" s="28" t="s">
        <v>31</v>
      </c>
      <c r="T2" s="29"/>
      <c r="U2" s="28" t="s">
        <v>33</v>
      </c>
      <c r="V2" s="29"/>
      <c r="W2" s="19" t="s">
        <v>32</v>
      </c>
      <c r="X2" s="28" t="s">
        <v>4</v>
      </c>
      <c r="Y2" s="29"/>
      <c r="Z2" s="28" t="s">
        <v>34</v>
      </c>
      <c r="AA2" s="29"/>
      <c r="AB2" s="28" t="s">
        <v>12</v>
      </c>
      <c r="AC2" s="29"/>
      <c r="AD2" s="28" t="s">
        <v>35</v>
      </c>
      <c r="AE2" s="29"/>
      <c r="AF2" s="19" t="s">
        <v>36</v>
      </c>
      <c r="AG2" s="28" t="s">
        <v>9</v>
      </c>
      <c r="AH2" s="29"/>
      <c r="AI2" s="21" t="s">
        <v>9</v>
      </c>
      <c r="AJ2" s="28" t="s">
        <v>5</v>
      </c>
      <c r="AK2" s="29"/>
      <c r="AL2" s="28" t="s">
        <v>6</v>
      </c>
      <c r="AM2" s="29"/>
      <c r="AN2" s="28" t="s">
        <v>7</v>
      </c>
      <c r="AO2" s="29"/>
      <c r="AP2" s="19" t="s">
        <v>8</v>
      </c>
      <c r="AQ2" s="19" t="s">
        <v>13</v>
      </c>
      <c r="AR2" s="19" t="s">
        <v>19</v>
      </c>
      <c r="AS2" s="19" t="s">
        <v>22</v>
      </c>
      <c r="AT2" s="19" t="s">
        <v>18</v>
      </c>
      <c r="AU2" s="19" t="s">
        <v>14</v>
      </c>
      <c r="AV2" s="19" t="s">
        <v>14</v>
      </c>
      <c r="AW2" s="19" t="s">
        <v>14</v>
      </c>
      <c r="AX2" s="19" t="s">
        <v>37</v>
      </c>
      <c r="AY2" s="19" t="s">
        <v>15</v>
      </c>
      <c r="AZ2" s="19" t="s">
        <v>42</v>
      </c>
      <c r="BA2" s="19" t="s">
        <v>43</v>
      </c>
      <c r="BB2" s="19" t="s">
        <v>38</v>
      </c>
      <c r="BC2" s="19" t="s">
        <v>16</v>
      </c>
      <c r="BD2" s="19" t="s">
        <v>44</v>
      </c>
      <c r="BE2" s="19" t="s">
        <v>45</v>
      </c>
      <c r="BF2" s="19" t="s">
        <v>39</v>
      </c>
      <c r="BG2" s="19" t="s">
        <v>17</v>
      </c>
      <c r="BH2" s="19" t="s">
        <v>46</v>
      </c>
      <c r="BI2" s="19" t="s">
        <v>47</v>
      </c>
      <c r="BJ2" s="22" t="s">
        <v>24</v>
      </c>
      <c r="BK2" s="19" t="s">
        <v>20</v>
      </c>
      <c r="BL2" s="23" t="s">
        <v>40</v>
      </c>
      <c r="BM2" s="23" t="s">
        <v>21</v>
      </c>
    </row>
    <row r="3" spans="1:93" s="4" customFormat="1" ht="16.5" x14ac:dyDescent="0.3">
      <c r="A3" s="24">
        <v>1</v>
      </c>
      <c r="B3" s="2" t="s">
        <v>49</v>
      </c>
      <c r="C3" s="2" t="s">
        <v>50</v>
      </c>
      <c r="D3" s="5">
        <f t="shared" ref="D3:D9" si="0">IF((L3+N3+W3+Y3+AF3+AI3+AP3)&gt;1000,1000,L3+N3+W3+Y3+AF3+AI3+AP3)</f>
        <v>770</v>
      </c>
      <c r="E3" s="5">
        <f t="shared" ref="E3:E9" si="1">IF(D3&gt;1000,1000,D3)</f>
        <v>770</v>
      </c>
      <c r="F3" s="5">
        <f t="shared" ref="F3:F9" si="2">D3*33%</f>
        <v>254.10000000000002</v>
      </c>
      <c r="G3" s="5">
        <f t="shared" ref="G3:G9" si="3">AT3+AV3+BM3</f>
        <v>506</v>
      </c>
      <c r="H3" s="5">
        <f t="shared" ref="H3:H9" si="4">IF(G3&gt;1000,1000,G3)</f>
        <v>506</v>
      </c>
      <c r="I3" s="6">
        <f t="shared" ref="I3:I9" si="5">H3*33%</f>
        <v>166.98000000000002</v>
      </c>
      <c r="J3" s="7">
        <f t="shared" ref="J3:J9" si="6">F3+I3</f>
        <v>421.08000000000004</v>
      </c>
      <c r="K3" s="5">
        <v>1</v>
      </c>
      <c r="L3" s="5">
        <f t="shared" ref="L3:L9" si="7">K3*100</f>
        <v>100</v>
      </c>
      <c r="M3" s="5">
        <v>0</v>
      </c>
      <c r="N3" s="5">
        <f t="shared" ref="N3:N9" si="8">M3*30</f>
        <v>0</v>
      </c>
      <c r="O3" s="5">
        <v>1</v>
      </c>
      <c r="P3" s="5">
        <f t="shared" ref="P3:P9" si="9">O3*200</f>
        <v>200</v>
      </c>
      <c r="Q3" s="5">
        <v>0</v>
      </c>
      <c r="R3" s="5">
        <f t="shared" ref="R3:R9" si="10">Q3*70</f>
        <v>0</v>
      </c>
      <c r="S3" s="5">
        <v>0</v>
      </c>
      <c r="T3" s="5">
        <f t="shared" ref="T3:T9" si="11">S3*150</f>
        <v>0</v>
      </c>
      <c r="U3" s="5">
        <v>1</v>
      </c>
      <c r="V3" s="5">
        <f t="shared" ref="V3:V9" si="12">IF(U3&gt;0,50,U3)</f>
        <v>50</v>
      </c>
      <c r="W3" s="5">
        <f t="shared" ref="W3:W9" si="13">IF((P3+R3+T3+V3)&gt;250,250,P3+R3+T3+V3)</f>
        <v>250</v>
      </c>
      <c r="X3" s="5">
        <v>0</v>
      </c>
      <c r="Y3" s="5">
        <f t="shared" ref="Y3:Y9" si="14">X3*275</f>
        <v>0</v>
      </c>
      <c r="Z3" s="5">
        <v>1</v>
      </c>
      <c r="AA3" s="5">
        <f t="shared" ref="AA3:AA9" si="15">Z3*350</f>
        <v>350</v>
      </c>
      <c r="AB3" s="5">
        <v>0</v>
      </c>
      <c r="AC3" s="5">
        <f t="shared" ref="AC3:AC9" si="16">AB3*100</f>
        <v>0</v>
      </c>
      <c r="AD3" s="5">
        <v>0</v>
      </c>
      <c r="AE3" s="5">
        <f t="shared" ref="AE3:AE9" si="17">IF(AD3&gt;0,70,AD3)</f>
        <v>0</v>
      </c>
      <c r="AF3" s="5">
        <f t="shared" ref="AF3:AF9" si="18">IF((AA3+AC3+AE3)&gt;420,420,AA3+AC3+AE3)</f>
        <v>350</v>
      </c>
      <c r="AG3" s="5">
        <v>2</v>
      </c>
      <c r="AH3" s="5">
        <f t="shared" ref="AH3:AH9" si="19">AG3*5</f>
        <v>10</v>
      </c>
      <c r="AI3" s="5">
        <f t="shared" ref="AI3:AI9" si="20">IF(AH3&gt;20,20,AH3)</f>
        <v>10</v>
      </c>
      <c r="AJ3" s="5">
        <v>1</v>
      </c>
      <c r="AK3" s="5">
        <f t="shared" ref="AK3:AK9" si="21">AJ3*50</f>
        <v>50</v>
      </c>
      <c r="AL3" s="5">
        <v>0</v>
      </c>
      <c r="AM3" s="5">
        <f t="shared" ref="AM3:AM9" si="22">AL3*30</f>
        <v>0</v>
      </c>
      <c r="AN3" s="5">
        <v>1</v>
      </c>
      <c r="AO3" s="5">
        <f t="shared" ref="AO3:AO9" si="23">AN3*10</f>
        <v>10</v>
      </c>
      <c r="AP3" s="5">
        <f t="shared" ref="AP3:AP9" si="24">IF((AK3+AM3+AO3)&gt;100,100,AK3+AM3+AO3)</f>
        <v>60</v>
      </c>
      <c r="AQ3" s="5">
        <v>229</v>
      </c>
      <c r="AR3" s="5">
        <f t="shared" ref="AR3:AR9" si="25">IF(AQ3&gt;396,396,AQ3)</f>
        <v>229</v>
      </c>
      <c r="AS3" s="5">
        <f t="shared" ref="AS3:AS9" si="26">AR3-BL3</f>
        <v>144</v>
      </c>
      <c r="AT3" s="5">
        <f t="shared" ref="AT3:AT9" si="27">AS3*1.5</f>
        <v>216</v>
      </c>
      <c r="AU3" s="5">
        <v>35</v>
      </c>
      <c r="AV3" s="5">
        <f t="shared" ref="AV3:AV9" si="28">AU3*1</f>
        <v>35</v>
      </c>
      <c r="AW3" s="5">
        <f t="shared" ref="AW3:AW9" si="29">IF(AV3&gt;84,84,AV3)</f>
        <v>35</v>
      </c>
      <c r="AX3" s="5">
        <v>85</v>
      </c>
      <c r="AY3" s="5">
        <v>0</v>
      </c>
      <c r="AZ3" s="5">
        <f t="shared" ref="AZ3:AZ9" si="30">IF(BH3+BI3+BD3+BE3+AX3&lt;120,AX3,120-BH3-BI3-BD3-BE3)</f>
        <v>85</v>
      </c>
      <c r="BA3" s="5">
        <f t="shared" ref="BA3:BA9" si="31">IF(BH3+BI3+BD3+BE3+AZ3+AY3&lt;120,AY3,120-BH3-BI3-BD3-BE3-AZ3)</f>
        <v>0</v>
      </c>
      <c r="BB3" s="5">
        <v>0</v>
      </c>
      <c r="BC3" s="5">
        <v>0</v>
      </c>
      <c r="BD3" s="5">
        <f t="shared" ref="BD3:BD9" si="32">IF(BH3+BI3+BB3&lt;120,BB3,120-BH3-BI3)</f>
        <v>0</v>
      </c>
      <c r="BE3" s="5">
        <f t="shared" ref="BE3:BE9" si="33">IF(BH3+BI3+BB3+BC3&lt;120,BC3,120-BH3-BI3-BD3)</f>
        <v>0</v>
      </c>
      <c r="BF3" s="5">
        <v>0</v>
      </c>
      <c r="BG3" s="5">
        <v>0</v>
      </c>
      <c r="BH3" s="5">
        <f t="shared" ref="BH3:BH9" si="34">IF(BF3&lt;120,BF3,120)</f>
        <v>0</v>
      </c>
      <c r="BI3" s="5">
        <f>IF(BF3+BG3&lt;120,BG3,120-BF3-BG3)</f>
        <v>0</v>
      </c>
      <c r="BJ3" s="5">
        <v>0</v>
      </c>
      <c r="BK3" s="5">
        <f t="shared" ref="BK3:BK9" si="35">AX3+AY3+BB3+BC3+BF3+BG3+BJ3</f>
        <v>85</v>
      </c>
      <c r="BL3" s="5">
        <f t="shared" ref="BL3:BL9" si="36">IF(BK3&gt;120,120,BK3)</f>
        <v>85</v>
      </c>
      <c r="BM3" s="5">
        <f t="shared" ref="BM3:BM9" si="37">IF(AY3+BC3+BG3&lt;BK3/2,BJ3*6+(BH3+BI3)*5.5+(BD3+BE3)*4+(AZ3+BA3)*3,BH3*5.5+BI3*5.5*0.85+BD3*4+BE3*4*0.85+AZ3*3+BA3*3*0.85)</f>
        <v>255</v>
      </c>
    </row>
    <row r="4" spans="1:93" s="4" customFormat="1" ht="16.5" x14ac:dyDescent="0.3">
      <c r="A4" s="24">
        <v>2</v>
      </c>
      <c r="B4" s="2" t="s">
        <v>53</v>
      </c>
      <c r="C4" s="2" t="s">
        <v>23</v>
      </c>
      <c r="D4" s="5">
        <f t="shared" si="0"/>
        <v>450</v>
      </c>
      <c r="E4" s="5">
        <f t="shared" si="1"/>
        <v>450</v>
      </c>
      <c r="F4" s="5">
        <f t="shared" si="2"/>
        <v>148.5</v>
      </c>
      <c r="G4" s="5">
        <f t="shared" si="3"/>
        <v>585.45000000000005</v>
      </c>
      <c r="H4" s="5">
        <f t="shared" si="4"/>
        <v>585.45000000000005</v>
      </c>
      <c r="I4" s="6">
        <f t="shared" si="5"/>
        <v>193.19850000000002</v>
      </c>
      <c r="J4" s="7">
        <f t="shared" si="6"/>
        <v>341.69850000000002</v>
      </c>
      <c r="K4" s="5">
        <v>1</v>
      </c>
      <c r="L4" s="5">
        <f t="shared" si="7"/>
        <v>100</v>
      </c>
      <c r="M4" s="5">
        <v>1</v>
      </c>
      <c r="N4" s="5">
        <f t="shared" si="8"/>
        <v>30</v>
      </c>
      <c r="O4" s="5">
        <v>1</v>
      </c>
      <c r="P4" s="5">
        <f t="shared" si="9"/>
        <v>200</v>
      </c>
      <c r="Q4" s="5">
        <v>0</v>
      </c>
      <c r="R4" s="5">
        <f t="shared" si="10"/>
        <v>0</v>
      </c>
      <c r="S4" s="5">
        <v>0</v>
      </c>
      <c r="T4" s="5">
        <f t="shared" si="11"/>
        <v>0</v>
      </c>
      <c r="U4" s="5">
        <v>1</v>
      </c>
      <c r="V4" s="5">
        <f t="shared" si="12"/>
        <v>50</v>
      </c>
      <c r="W4" s="5">
        <f t="shared" si="13"/>
        <v>250</v>
      </c>
      <c r="X4" s="5">
        <v>0</v>
      </c>
      <c r="Y4" s="5">
        <f t="shared" si="14"/>
        <v>0</v>
      </c>
      <c r="Z4" s="5">
        <v>0</v>
      </c>
      <c r="AA4" s="5">
        <f t="shared" si="15"/>
        <v>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0</v>
      </c>
      <c r="AG4" s="5">
        <v>6</v>
      </c>
      <c r="AH4" s="5">
        <f t="shared" si="19"/>
        <v>30</v>
      </c>
      <c r="AI4" s="5">
        <f t="shared" si="20"/>
        <v>20</v>
      </c>
      <c r="AJ4" s="5">
        <v>1</v>
      </c>
      <c r="AK4" s="5">
        <f t="shared" si="21"/>
        <v>50</v>
      </c>
      <c r="AL4" s="5">
        <v>0</v>
      </c>
      <c r="AM4" s="5">
        <f t="shared" si="22"/>
        <v>0</v>
      </c>
      <c r="AN4" s="5">
        <v>0</v>
      </c>
      <c r="AO4" s="5">
        <f t="shared" si="23"/>
        <v>0</v>
      </c>
      <c r="AP4" s="5">
        <f t="shared" si="24"/>
        <v>50</v>
      </c>
      <c r="AQ4" s="5">
        <v>319</v>
      </c>
      <c r="AR4" s="5">
        <f t="shared" si="25"/>
        <v>319</v>
      </c>
      <c r="AS4" s="5">
        <f t="shared" si="26"/>
        <v>260</v>
      </c>
      <c r="AT4" s="5">
        <f t="shared" si="27"/>
        <v>390</v>
      </c>
      <c r="AU4" s="5">
        <v>45</v>
      </c>
      <c r="AV4" s="5">
        <f t="shared" si="28"/>
        <v>45</v>
      </c>
      <c r="AW4" s="5">
        <f t="shared" si="29"/>
        <v>45</v>
      </c>
      <c r="AX4" s="5">
        <v>0</v>
      </c>
      <c r="AY4" s="5">
        <v>59</v>
      </c>
      <c r="AZ4" s="5">
        <f t="shared" si="30"/>
        <v>0</v>
      </c>
      <c r="BA4" s="5">
        <f t="shared" si="31"/>
        <v>59</v>
      </c>
      <c r="BB4" s="5">
        <v>0</v>
      </c>
      <c r="BC4" s="5">
        <v>0</v>
      </c>
      <c r="BD4" s="5">
        <f t="shared" si="32"/>
        <v>0</v>
      </c>
      <c r="BE4" s="5">
        <f t="shared" si="33"/>
        <v>0</v>
      </c>
      <c r="BF4" s="5">
        <v>0</v>
      </c>
      <c r="BG4" s="5">
        <v>0</v>
      </c>
      <c r="BH4" s="5">
        <f t="shared" si="34"/>
        <v>0</v>
      </c>
      <c r="BI4" s="5">
        <f>IF(BF4+BG4&lt;120,BG4,120-BF4-BG4)</f>
        <v>0</v>
      </c>
      <c r="BJ4" s="5">
        <v>0</v>
      </c>
      <c r="BK4" s="5">
        <f t="shared" si="35"/>
        <v>59</v>
      </c>
      <c r="BL4" s="5">
        <f t="shared" si="36"/>
        <v>59</v>
      </c>
      <c r="BM4" s="5">
        <f t="shared" si="37"/>
        <v>150.44999999999999</v>
      </c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>
        <v>50</v>
      </c>
      <c r="CJ4" s="9"/>
      <c r="CK4" s="9"/>
      <c r="CL4" s="9"/>
      <c r="CM4" s="9"/>
      <c r="CN4" s="9"/>
      <c r="CO4" s="9"/>
    </row>
    <row r="5" spans="1:93" s="8" customFormat="1" ht="16.5" x14ac:dyDescent="0.3">
      <c r="A5" s="24">
        <v>3</v>
      </c>
      <c r="B5" s="2" t="s">
        <v>54</v>
      </c>
      <c r="C5" s="1" t="s">
        <v>41</v>
      </c>
      <c r="D5" s="5">
        <f t="shared" si="0"/>
        <v>420</v>
      </c>
      <c r="E5" s="5">
        <f t="shared" si="1"/>
        <v>420</v>
      </c>
      <c r="F5" s="5">
        <f t="shared" si="2"/>
        <v>138.6</v>
      </c>
      <c r="G5" s="5">
        <f t="shared" si="3"/>
        <v>610.65</v>
      </c>
      <c r="H5" s="5">
        <f t="shared" si="4"/>
        <v>610.65</v>
      </c>
      <c r="I5" s="6">
        <f t="shared" si="5"/>
        <v>201.5145</v>
      </c>
      <c r="J5" s="7">
        <f t="shared" si="6"/>
        <v>340.11450000000002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1</v>
      </c>
      <c r="P5" s="5">
        <f t="shared" si="9"/>
        <v>200</v>
      </c>
      <c r="Q5" s="5">
        <v>0</v>
      </c>
      <c r="R5" s="5">
        <f t="shared" si="10"/>
        <v>0</v>
      </c>
      <c r="S5" s="5">
        <v>0</v>
      </c>
      <c r="T5" s="5">
        <f t="shared" si="11"/>
        <v>0</v>
      </c>
      <c r="U5" s="5">
        <v>1</v>
      </c>
      <c r="V5" s="5">
        <f t="shared" si="12"/>
        <v>50</v>
      </c>
      <c r="W5" s="5">
        <f t="shared" si="13"/>
        <v>250</v>
      </c>
      <c r="X5" s="5">
        <v>0</v>
      </c>
      <c r="Y5" s="5">
        <f t="shared" si="14"/>
        <v>0</v>
      </c>
      <c r="Z5" s="5">
        <v>0</v>
      </c>
      <c r="AA5" s="5">
        <f t="shared" si="15"/>
        <v>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0</v>
      </c>
      <c r="AG5" s="5">
        <v>4</v>
      </c>
      <c r="AH5" s="5">
        <f t="shared" si="19"/>
        <v>20</v>
      </c>
      <c r="AI5" s="5">
        <f t="shared" si="20"/>
        <v>20</v>
      </c>
      <c r="AJ5" s="5">
        <v>1</v>
      </c>
      <c r="AK5" s="5">
        <f t="shared" si="21"/>
        <v>50</v>
      </c>
      <c r="AL5" s="5">
        <v>0</v>
      </c>
      <c r="AM5" s="5">
        <f t="shared" si="22"/>
        <v>0</v>
      </c>
      <c r="AN5" s="5">
        <v>0</v>
      </c>
      <c r="AO5" s="5">
        <f t="shared" si="23"/>
        <v>0</v>
      </c>
      <c r="AP5" s="5">
        <f t="shared" si="24"/>
        <v>50</v>
      </c>
      <c r="AQ5" s="5">
        <v>272</v>
      </c>
      <c r="AR5" s="5">
        <f t="shared" si="25"/>
        <v>272</v>
      </c>
      <c r="AS5" s="5">
        <f t="shared" si="26"/>
        <v>174</v>
      </c>
      <c r="AT5" s="5">
        <f t="shared" si="27"/>
        <v>261</v>
      </c>
      <c r="AU5" s="5">
        <v>84</v>
      </c>
      <c r="AV5" s="5">
        <f t="shared" si="28"/>
        <v>84</v>
      </c>
      <c r="AW5" s="5">
        <f t="shared" si="29"/>
        <v>84</v>
      </c>
      <c r="AX5" s="5">
        <v>35</v>
      </c>
      <c r="AY5" s="5">
        <v>63</v>
      </c>
      <c r="AZ5" s="5">
        <f t="shared" si="30"/>
        <v>35</v>
      </c>
      <c r="BA5" s="5">
        <f t="shared" si="31"/>
        <v>63</v>
      </c>
      <c r="BB5" s="5">
        <v>0</v>
      </c>
      <c r="BC5" s="5">
        <v>0</v>
      </c>
      <c r="BD5" s="5">
        <f t="shared" si="32"/>
        <v>0</v>
      </c>
      <c r="BE5" s="5">
        <f t="shared" si="33"/>
        <v>0</v>
      </c>
      <c r="BF5" s="5">
        <v>0</v>
      </c>
      <c r="BG5" s="5">
        <v>0</v>
      </c>
      <c r="BH5" s="5">
        <f t="shared" si="34"/>
        <v>0</v>
      </c>
      <c r="BI5" s="5">
        <v>0</v>
      </c>
      <c r="BJ5" s="5">
        <v>0</v>
      </c>
      <c r="BK5" s="5">
        <f t="shared" si="35"/>
        <v>98</v>
      </c>
      <c r="BL5" s="5">
        <f t="shared" si="36"/>
        <v>98</v>
      </c>
      <c r="BM5" s="5">
        <f t="shared" si="37"/>
        <v>265.64999999999998</v>
      </c>
      <c r="CI5" s="8">
        <v>275</v>
      </c>
    </row>
    <row r="6" spans="1:93" s="4" customFormat="1" ht="16.5" x14ac:dyDescent="0.3">
      <c r="A6" s="24">
        <v>4</v>
      </c>
      <c r="B6" s="2" t="s">
        <v>57</v>
      </c>
      <c r="C6" s="2" t="s">
        <v>58</v>
      </c>
      <c r="D6" s="5">
        <f t="shared" si="0"/>
        <v>125</v>
      </c>
      <c r="E6" s="5">
        <f t="shared" si="1"/>
        <v>125</v>
      </c>
      <c r="F6" s="5">
        <f t="shared" si="2"/>
        <v>41.25</v>
      </c>
      <c r="G6" s="5">
        <f t="shared" si="3"/>
        <v>715.5</v>
      </c>
      <c r="H6" s="5">
        <f t="shared" si="4"/>
        <v>715.5</v>
      </c>
      <c r="I6" s="6">
        <f t="shared" si="5"/>
        <v>236.11500000000001</v>
      </c>
      <c r="J6" s="7">
        <f t="shared" si="6"/>
        <v>277.36500000000001</v>
      </c>
      <c r="K6" s="5">
        <v>1</v>
      </c>
      <c r="L6" s="5">
        <f t="shared" si="7"/>
        <v>100</v>
      </c>
      <c r="M6" s="5">
        <v>0</v>
      </c>
      <c r="N6" s="5">
        <f t="shared" si="8"/>
        <v>0</v>
      </c>
      <c r="O6" s="5">
        <v>0</v>
      </c>
      <c r="P6" s="5">
        <f t="shared" si="9"/>
        <v>0</v>
      </c>
      <c r="Q6" s="5">
        <v>0</v>
      </c>
      <c r="R6" s="5">
        <f t="shared" si="10"/>
        <v>0</v>
      </c>
      <c r="S6" s="5">
        <v>0</v>
      </c>
      <c r="T6" s="5">
        <f t="shared" si="11"/>
        <v>0</v>
      </c>
      <c r="U6" s="5">
        <v>0</v>
      </c>
      <c r="V6" s="5">
        <f t="shared" si="12"/>
        <v>0</v>
      </c>
      <c r="W6" s="5">
        <f t="shared" si="13"/>
        <v>0</v>
      </c>
      <c r="X6" s="5">
        <v>0</v>
      </c>
      <c r="Y6" s="5">
        <f t="shared" si="14"/>
        <v>0</v>
      </c>
      <c r="Z6" s="5">
        <v>0</v>
      </c>
      <c r="AA6" s="5">
        <f t="shared" si="15"/>
        <v>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0</v>
      </c>
      <c r="AG6" s="5">
        <v>3</v>
      </c>
      <c r="AH6" s="5">
        <f t="shared" si="19"/>
        <v>15</v>
      </c>
      <c r="AI6" s="5">
        <f t="shared" si="20"/>
        <v>15</v>
      </c>
      <c r="AJ6" s="5">
        <v>0</v>
      </c>
      <c r="AK6" s="5">
        <f t="shared" si="21"/>
        <v>0</v>
      </c>
      <c r="AL6" s="5">
        <v>0</v>
      </c>
      <c r="AM6" s="5">
        <f t="shared" si="22"/>
        <v>0</v>
      </c>
      <c r="AN6" s="5">
        <v>1</v>
      </c>
      <c r="AO6" s="5">
        <f t="shared" si="23"/>
        <v>10</v>
      </c>
      <c r="AP6" s="5">
        <f t="shared" si="24"/>
        <v>10</v>
      </c>
      <c r="AQ6" s="5">
        <v>390</v>
      </c>
      <c r="AR6" s="5">
        <f t="shared" si="25"/>
        <v>390</v>
      </c>
      <c r="AS6" s="5">
        <f t="shared" si="26"/>
        <v>315</v>
      </c>
      <c r="AT6" s="5">
        <f t="shared" si="27"/>
        <v>472.5</v>
      </c>
      <c r="AU6" s="5">
        <v>36</v>
      </c>
      <c r="AV6" s="5">
        <f t="shared" si="28"/>
        <v>36</v>
      </c>
      <c r="AW6" s="5">
        <f t="shared" si="29"/>
        <v>36</v>
      </c>
      <c r="AX6" s="5">
        <v>35</v>
      </c>
      <c r="AY6" s="5">
        <v>40</v>
      </c>
      <c r="AZ6" s="5">
        <f t="shared" si="30"/>
        <v>35</v>
      </c>
      <c r="BA6" s="5">
        <f t="shared" si="31"/>
        <v>40</v>
      </c>
      <c r="BB6" s="5">
        <v>0</v>
      </c>
      <c r="BC6" s="5">
        <v>0</v>
      </c>
      <c r="BD6" s="5">
        <f t="shared" si="32"/>
        <v>0</v>
      </c>
      <c r="BE6" s="5">
        <f t="shared" si="33"/>
        <v>0</v>
      </c>
      <c r="BF6" s="5">
        <v>0</v>
      </c>
      <c r="BG6" s="5">
        <v>0</v>
      </c>
      <c r="BH6" s="5">
        <f t="shared" si="34"/>
        <v>0</v>
      </c>
      <c r="BI6" s="5">
        <f>IF(BF6+BG6&lt;120,BG6,120-BF6-BG6)</f>
        <v>0</v>
      </c>
      <c r="BJ6" s="5">
        <v>0</v>
      </c>
      <c r="BK6" s="5">
        <f t="shared" si="35"/>
        <v>75</v>
      </c>
      <c r="BL6" s="5">
        <f t="shared" si="36"/>
        <v>75</v>
      </c>
      <c r="BM6" s="5">
        <f t="shared" si="37"/>
        <v>207</v>
      </c>
      <c r="CI6" s="4">
        <v>350</v>
      </c>
    </row>
    <row r="7" spans="1:93" s="4" customFormat="1" ht="16.5" x14ac:dyDescent="0.3">
      <c r="A7" s="24">
        <v>5</v>
      </c>
      <c r="B7" s="2" t="s">
        <v>59</v>
      </c>
      <c r="C7" s="1" t="s">
        <v>48</v>
      </c>
      <c r="D7" s="5">
        <f t="shared" si="0"/>
        <v>370</v>
      </c>
      <c r="E7" s="5">
        <f t="shared" si="1"/>
        <v>370</v>
      </c>
      <c r="F7" s="5">
        <f t="shared" si="2"/>
        <v>122.10000000000001</v>
      </c>
      <c r="G7" s="5">
        <f t="shared" si="3"/>
        <v>433.5</v>
      </c>
      <c r="H7" s="5">
        <f t="shared" si="4"/>
        <v>433.5</v>
      </c>
      <c r="I7" s="6">
        <f t="shared" si="5"/>
        <v>143.05500000000001</v>
      </c>
      <c r="J7" s="7">
        <f t="shared" si="6"/>
        <v>265.15500000000003</v>
      </c>
      <c r="K7" s="5">
        <v>1</v>
      </c>
      <c r="L7" s="5">
        <f t="shared" si="7"/>
        <v>100</v>
      </c>
      <c r="M7" s="5">
        <v>0</v>
      </c>
      <c r="N7" s="5">
        <f t="shared" si="8"/>
        <v>0</v>
      </c>
      <c r="O7" s="5">
        <v>1</v>
      </c>
      <c r="P7" s="5">
        <f t="shared" si="9"/>
        <v>200</v>
      </c>
      <c r="Q7" s="5">
        <v>0</v>
      </c>
      <c r="R7" s="5">
        <f t="shared" si="10"/>
        <v>0</v>
      </c>
      <c r="S7" s="5">
        <v>0</v>
      </c>
      <c r="T7" s="5">
        <f t="shared" si="11"/>
        <v>0</v>
      </c>
      <c r="U7" s="5">
        <v>0</v>
      </c>
      <c r="V7" s="5">
        <f t="shared" si="12"/>
        <v>0</v>
      </c>
      <c r="W7" s="5">
        <f t="shared" si="13"/>
        <v>200</v>
      </c>
      <c r="X7" s="5">
        <v>0</v>
      </c>
      <c r="Y7" s="5">
        <f t="shared" si="14"/>
        <v>0</v>
      </c>
      <c r="Z7" s="5">
        <v>0</v>
      </c>
      <c r="AA7" s="5">
        <f t="shared" si="15"/>
        <v>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0</v>
      </c>
      <c r="AG7" s="5">
        <v>16</v>
      </c>
      <c r="AH7" s="5">
        <f t="shared" si="19"/>
        <v>80</v>
      </c>
      <c r="AI7" s="5">
        <f t="shared" si="20"/>
        <v>20</v>
      </c>
      <c r="AJ7" s="5">
        <v>1</v>
      </c>
      <c r="AK7" s="5">
        <f t="shared" si="21"/>
        <v>50</v>
      </c>
      <c r="AL7" s="5">
        <v>0</v>
      </c>
      <c r="AM7" s="5">
        <f t="shared" si="22"/>
        <v>0</v>
      </c>
      <c r="AN7" s="5">
        <v>0</v>
      </c>
      <c r="AO7" s="5">
        <f t="shared" si="23"/>
        <v>0</v>
      </c>
      <c r="AP7" s="5">
        <f t="shared" si="24"/>
        <v>50</v>
      </c>
      <c r="AQ7" s="5">
        <v>252</v>
      </c>
      <c r="AR7" s="5">
        <f t="shared" si="25"/>
        <v>252</v>
      </c>
      <c r="AS7" s="5">
        <f t="shared" si="26"/>
        <v>215</v>
      </c>
      <c r="AT7" s="5">
        <f t="shared" si="27"/>
        <v>322.5</v>
      </c>
      <c r="AU7" s="5">
        <v>0</v>
      </c>
      <c r="AV7" s="5">
        <f t="shared" si="28"/>
        <v>0</v>
      </c>
      <c r="AW7" s="5">
        <f t="shared" si="29"/>
        <v>0</v>
      </c>
      <c r="AX7" s="5">
        <v>35</v>
      </c>
      <c r="AY7" s="5">
        <v>2</v>
      </c>
      <c r="AZ7" s="5">
        <f t="shared" si="30"/>
        <v>35</v>
      </c>
      <c r="BA7" s="5">
        <f t="shared" si="31"/>
        <v>2</v>
      </c>
      <c r="BB7" s="5">
        <v>0</v>
      </c>
      <c r="BC7" s="5">
        <v>0</v>
      </c>
      <c r="BD7" s="5">
        <f t="shared" si="32"/>
        <v>0</v>
      </c>
      <c r="BE7" s="5">
        <f t="shared" si="33"/>
        <v>0</v>
      </c>
      <c r="BF7" s="5">
        <v>0</v>
      </c>
      <c r="BG7" s="5">
        <v>0</v>
      </c>
      <c r="BH7" s="5">
        <f t="shared" si="34"/>
        <v>0</v>
      </c>
      <c r="BI7" s="5">
        <v>0</v>
      </c>
      <c r="BJ7" s="5">
        <v>0</v>
      </c>
      <c r="BK7" s="5">
        <f t="shared" si="35"/>
        <v>37</v>
      </c>
      <c r="BL7" s="5">
        <f t="shared" si="36"/>
        <v>37</v>
      </c>
      <c r="BM7" s="5">
        <f t="shared" si="37"/>
        <v>111</v>
      </c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>
        <v>275</v>
      </c>
      <c r="CJ7" s="8"/>
      <c r="CK7" s="8"/>
      <c r="CL7" s="8"/>
      <c r="CM7" s="8"/>
      <c r="CN7" s="8"/>
      <c r="CO7" s="8"/>
    </row>
    <row r="8" spans="1:93" s="4" customFormat="1" ht="16.5" x14ac:dyDescent="0.3">
      <c r="A8" s="24">
        <v>6</v>
      </c>
      <c r="B8" s="2" t="s">
        <v>55</v>
      </c>
      <c r="C8" s="2" t="s">
        <v>56</v>
      </c>
      <c r="D8" s="5">
        <f t="shared" si="0"/>
        <v>260</v>
      </c>
      <c r="E8" s="5">
        <f t="shared" si="1"/>
        <v>260</v>
      </c>
      <c r="F8" s="5">
        <f t="shared" si="2"/>
        <v>85.8</v>
      </c>
      <c r="G8" s="5">
        <f t="shared" si="3"/>
        <v>466.5</v>
      </c>
      <c r="H8" s="5">
        <f t="shared" si="4"/>
        <v>466.5</v>
      </c>
      <c r="I8" s="6">
        <f t="shared" si="5"/>
        <v>153.94499999999999</v>
      </c>
      <c r="J8" s="7">
        <f t="shared" si="6"/>
        <v>239.745</v>
      </c>
      <c r="K8" s="5">
        <v>1</v>
      </c>
      <c r="L8" s="5">
        <f t="shared" si="7"/>
        <v>100</v>
      </c>
      <c r="M8" s="5">
        <v>0</v>
      </c>
      <c r="N8" s="5">
        <f t="shared" si="8"/>
        <v>0</v>
      </c>
      <c r="O8" s="5">
        <v>0</v>
      </c>
      <c r="P8" s="5">
        <f t="shared" si="9"/>
        <v>0</v>
      </c>
      <c r="Q8" s="5">
        <v>0</v>
      </c>
      <c r="R8" s="5">
        <f t="shared" si="10"/>
        <v>0</v>
      </c>
      <c r="S8" s="5">
        <v>1</v>
      </c>
      <c r="T8" s="5">
        <f t="shared" si="11"/>
        <v>150</v>
      </c>
      <c r="U8" s="5">
        <v>0</v>
      </c>
      <c r="V8" s="5">
        <f t="shared" si="12"/>
        <v>0</v>
      </c>
      <c r="W8" s="5">
        <f t="shared" si="13"/>
        <v>150</v>
      </c>
      <c r="X8" s="5">
        <v>0</v>
      </c>
      <c r="Y8" s="5">
        <f t="shared" si="14"/>
        <v>0</v>
      </c>
      <c r="Z8" s="5">
        <v>0</v>
      </c>
      <c r="AA8" s="5">
        <f t="shared" si="15"/>
        <v>0</v>
      </c>
      <c r="AB8" s="5">
        <v>0</v>
      </c>
      <c r="AC8" s="5">
        <f t="shared" si="16"/>
        <v>0</v>
      </c>
      <c r="AD8" s="5">
        <v>0</v>
      </c>
      <c r="AE8" s="5">
        <f t="shared" si="17"/>
        <v>0</v>
      </c>
      <c r="AF8" s="5">
        <f t="shared" si="18"/>
        <v>0</v>
      </c>
      <c r="AG8" s="5">
        <v>2</v>
      </c>
      <c r="AH8" s="5">
        <f t="shared" si="19"/>
        <v>10</v>
      </c>
      <c r="AI8" s="5">
        <f t="shared" si="20"/>
        <v>10</v>
      </c>
      <c r="AJ8" s="5">
        <v>0</v>
      </c>
      <c r="AK8" s="5">
        <f t="shared" si="21"/>
        <v>0</v>
      </c>
      <c r="AL8" s="5">
        <v>0</v>
      </c>
      <c r="AM8" s="5">
        <f t="shared" si="22"/>
        <v>0</v>
      </c>
      <c r="AN8" s="5">
        <v>0</v>
      </c>
      <c r="AO8" s="5">
        <f t="shared" si="23"/>
        <v>0</v>
      </c>
      <c r="AP8" s="5">
        <f t="shared" si="24"/>
        <v>0</v>
      </c>
      <c r="AQ8" s="5">
        <v>255</v>
      </c>
      <c r="AR8" s="5">
        <f t="shared" si="25"/>
        <v>255</v>
      </c>
      <c r="AS8" s="5">
        <f t="shared" si="26"/>
        <v>255</v>
      </c>
      <c r="AT8" s="5">
        <f t="shared" si="27"/>
        <v>382.5</v>
      </c>
      <c r="AU8" s="5">
        <v>84</v>
      </c>
      <c r="AV8" s="5">
        <f t="shared" si="28"/>
        <v>84</v>
      </c>
      <c r="AW8" s="5">
        <f t="shared" si="29"/>
        <v>84</v>
      </c>
      <c r="AX8" s="5">
        <v>0</v>
      </c>
      <c r="AY8" s="5">
        <v>0</v>
      </c>
      <c r="AZ8" s="5">
        <f t="shared" si="30"/>
        <v>0</v>
      </c>
      <c r="BA8" s="5">
        <f t="shared" si="31"/>
        <v>0</v>
      </c>
      <c r="BB8" s="5">
        <v>0</v>
      </c>
      <c r="BC8" s="5">
        <v>0</v>
      </c>
      <c r="BD8" s="5">
        <f t="shared" si="32"/>
        <v>0</v>
      </c>
      <c r="BE8" s="5">
        <f t="shared" si="33"/>
        <v>0</v>
      </c>
      <c r="BF8" s="5">
        <v>0</v>
      </c>
      <c r="BG8" s="5">
        <v>0</v>
      </c>
      <c r="BH8" s="5">
        <f t="shared" si="34"/>
        <v>0</v>
      </c>
      <c r="BI8" s="5">
        <f>IF(BF8+BG8&lt;120,BG8,120-BF8-BG8)</f>
        <v>0</v>
      </c>
      <c r="BJ8" s="5">
        <v>0</v>
      </c>
      <c r="BK8" s="5">
        <f t="shared" si="35"/>
        <v>0</v>
      </c>
      <c r="BL8" s="5">
        <f t="shared" si="36"/>
        <v>0</v>
      </c>
      <c r="BM8" s="5">
        <f t="shared" si="37"/>
        <v>0</v>
      </c>
      <c r="CI8" s="4" t="e">
        <f>SUM(#REF!)</f>
        <v>#REF!</v>
      </c>
    </row>
    <row r="9" spans="1:93" s="8" customFormat="1" ht="16.5" x14ac:dyDescent="0.3">
      <c r="A9" s="24">
        <v>7</v>
      </c>
      <c r="B9" s="2" t="s">
        <v>51</v>
      </c>
      <c r="C9" s="2" t="s">
        <v>52</v>
      </c>
      <c r="D9" s="5">
        <f t="shared" si="0"/>
        <v>290</v>
      </c>
      <c r="E9" s="5">
        <f t="shared" si="1"/>
        <v>290</v>
      </c>
      <c r="F9" s="5">
        <f t="shared" si="2"/>
        <v>95.7</v>
      </c>
      <c r="G9" s="5">
        <f t="shared" si="3"/>
        <v>396.5</v>
      </c>
      <c r="H9" s="5">
        <f t="shared" si="4"/>
        <v>396.5</v>
      </c>
      <c r="I9" s="6">
        <f t="shared" si="5"/>
        <v>130.845</v>
      </c>
      <c r="J9" s="7">
        <f t="shared" si="6"/>
        <v>226.54500000000002</v>
      </c>
      <c r="K9" s="5">
        <v>1</v>
      </c>
      <c r="L9" s="5">
        <f t="shared" si="7"/>
        <v>100</v>
      </c>
      <c r="M9" s="5">
        <v>0</v>
      </c>
      <c r="N9" s="5">
        <f t="shared" si="8"/>
        <v>0</v>
      </c>
      <c r="O9" s="5">
        <v>0</v>
      </c>
      <c r="P9" s="5">
        <f t="shared" si="9"/>
        <v>0</v>
      </c>
      <c r="Q9" s="5">
        <v>1</v>
      </c>
      <c r="R9" s="5">
        <f t="shared" si="10"/>
        <v>70</v>
      </c>
      <c r="S9" s="5">
        <v>0</v>
      </c>
      <c r="T9" s="5">
        <f t="shared" si="11"/>
        <v>0</v>
      </c>
      <c r="U9" s="5">
        <v>0</v>
      </c>
      <c r="V9" s="5">
        <f t="shared" si="12"/>
        <v>0</v>
      </c>
      <c r="W9" s="5">
        <f t="shared" si="13"/>
        <v>70</v>
      </c>
      <c r="X9" s="5">
        <v>0</v>
      </c>
      <c r="Y9" s="5">
        <f t="shared" si="14"/>
        <v>0</v>
      </c>
      <c r="Z9" s="5">
        <v>0</v>
      </c>
      <c r="AA9" s="5">
        <f t="shared" si="15"/>
        <v>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0</v>
      </c>
      <c r="AG9" s="5">
        <v>7</v>
      </c>
      <c r="AH9" s="5">
        <f t="shared" si="19"/>
        <v>35</v>
      </c>
      <c r="AI9" s="5">
        <f t="shared" si="20"/>
        <v>20</v>
      </c>
      <c r="AJ9" s="5">
        <v>2</v>
      </c>
      <c r="AK9" s="5">
        <f t="shared" si="21"/>
        <v>100</v>
      </c>
      <c r="AL9" s="5">
        <v>0</v>
      </c>
      <c r="AM9" s="5">
        <f t="shared" si="22"/>
        <v>0</v>
      </c>
      <c r="AN9" s="5">
        <v>0</v>
      </c>
      <c r="AO9" s="5">
        <f t="shared" si="23"/>
        <v>0</v>
      </c>
      <c r="AP9" s="5">
        <f t="shared" si="24"/>
        <v>100</v>
      </c>
      <c r="AQ9" s="5">
        <v>188</v>
      </c>
      <c r="AR9" s="5">
        <f t="shared" si="25"/>
        <v>188</v>
      </c>
      <c r="AS9" s="5">
        <f t="shared" si="26"/>
        <v>153</v>
      </c>
      <c r="AT9" s="5">
        <f t="shared" si="27"/>
        <v>229.5</v>
      </c>
      <c r="AU9" s="5">
        <v>62</v>
      </c>
      <c r="AV9" s="5">
        <f t="shared" si="28"/>
        <v>62</v>
      </c>
      <c r="AW9" s="5">
        <f t="shared" si="29"/>
        <v>62</v>
      </c>
      <c r="AX9" s="5">
        <v>35</v>
      </c>
      <c r="AY9" s="5">
        <v>0</v>
      </c>
      <c r="AZ9" s="5">
        <f t="shared" si="30"/>
        <v>35</v>
      </c>
      <c r="BA9" s="5">
        <f t="shared" si="31"/>
        <v>0</v>
      </c>
      <c r="BB9" s="5">
        <v>0</v>
      </c>
      <c r="BC9" s="5">
        <v>0</v>
      </c>
      <c r="BD9" s="5">
        <f t="shared" si="32"/>
        <v>0</v>
      </c>
      <c r="BE9" s="5">
        <f t="shared" si="33"/>
        <v>0</v>
      </c>
      <c r="BF9" s="5">
        <v>0</v>
      </c>
      <c r="BG9" s="5">
        <v>0</v>
      </c>
      <c r="BH9" s="5">
        <f t="shared" si="34"/>
        <v>0</v>
      </c>
      <c r="BI9" s="5">
        <f>IF(BF9+BG9&lt;120,BG9,120-BF9-BG9)</f>
        <v>0</v>
      </c>
      <c r="BJ9" s="5">
        <v>0</v>
      </c>
      <c r="BK9" s="5">
        <f t="shared" si="35"/>
        <v>35</v>
      </c>
      <c r="BL9" s="5">
        <f t="shared" si="36"/>
        <v>35</v>
      </c>
      <c r="BM9" s="5">
        <f t="shared" si="37"/>
        <v>105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>
        <v>100</v>
      </c>
      <c r="CJ9" s="4"/>
      <c r="CK9" s="4"/>
      <c r="CL9" s="4"/>
      <c r="CM9" s="4"/>
      <c r="CN9" s="4"/>
      <c r="CO9" s="4"/>
    </row>
    <row r="10" spans="1:93" ht="14.45" x14ac:dyDescent="0.3">
      <c r="A10" s="11"/>
      <c r="B10" s="14"/>
      <c r="C10" s="14"/>
      <c r="D10" s="4"/>
      <c r="E10" s="4"/>
      <c r="F10" s="4"/>
      <c r="G10" s="4"/>
      <c r="H10" s="4"/>
      <c r="I10" s="12"/>
      <c r="J10" s="13"/>
      <c r="L10" s="4"/>
      <c r="N10" s="4"/>
      <c r="P10" s="4"/>
      <c r="R10" s="4"/>
      <c r="T10" s="4"/>
      <c r="V10" s="4"/>
      <c r="W10" s="4"/>
      <c r="Y10" s="4"/>
      <c r="AA10" s="4"/>
      <c r="AC10" s="4"/>
      <c r="AE10" s="4"/>
      <c r="AF10" s="4"/>
      <c r="AH10" s="4"/>
      <c r="AI10" s="4"/>
      <c r="AK10" s="4"/>
      <c r="AM10" s="4"/>
      <c r="AO10" s="4"/>
      <c r="AP10" s="4"/>
      <c r="AR10" s="4"/>
      <c r="AS10" s="4"/>
      <c r="AT10" s="4"/>
      <c r="AV10" s="4"/>
      <c r="AW10" s="4"/>
      <c r="AZ10" s="4"/>
      <c r="BA10" s="4"/>
      <c r="BD10" s="4"/>
      <c r="BE10" s="4"/>
      <c r="BF10" s="4"/>
      <c r="BG10" s="4"/>
      <c r="BH10" s="4"/>
      <c r="BI10" s="4"/>
      <c r="BK10" s="4"/>
      <c r="BL10" s="4"/>
      <c r="BM10" s="4"/>
    </row>
    <row r="11" spans="1:93" ht="14.45" x14ac:dyDescent="0.3">
      <c r="A11" s="11"/>
      <c r="B11" s="14"/>
      <c r="C11" s="3"/>
      <c r="D11" s="4"/>
      <c r="E11" s="4"/>
      <c r="F11" s="4"/>
      <c r="G11" s="4"/>
      <c r="H11" s="4"/>
      <c r="I11" s="12"/>
      <c r="J11" s="13"/>
      <c r="L11" s="4"/>
      <c r="N11" s="4"/>
      <c r="P11" s="4"/>
      <c r="R11" s="4"/>
      <c r="T11" s="4"/>
      <c r="V11" s="4"/>
      <c r="W11" s="4"/>
      <c r="Y11" s="4"/>
      <c r="AA11" s="4"/>
      <c r="AC11" s="4"/>
      <c r="AE11" s="4"/>
      <c r="AF11" s="4"/>
      <c r="AH11" s="4"/>
      <c r="AI11" s="4"/>
      <c r="AK11" s="4"/>
      <c r="AM11" s="4"/>
      <c r="AO11" s="4"/>
      <c r="AP11" s="4"/>
      <c r="AR11" s="4"/>
      <c r="AS11" s="4"/>
      <c r="AT11" s="4"/>
      <c r="AV11" s="4"/>
      <c r="AW11" s="4"/>
      <c r="AZ11" s="4"/>
      <c r="BA11" s="4"/>
      <c r="BD11" s="4"/>
      <c r="BE11" s="4"/>
      <c r="BF11" s="4"/>
      <c r="BG11" s="4"/>
      <c r="BH11" s="4"/>
      <c r="BI11" s="4"/>
      <c r="BK11" s="4"/>
      <c r="BL11" s="4"/>
      <c r="BM11" s="4"/>
    </row>
    <row r="12" spans="1:93" ht="14.45" x14ac:dyDescent="0.3">
      <c r="A12" s="11"/>
      <c r="B12" s="14"/>
      <c r="C12" s="14"/>
      <c r="D12" s="4"/>
      <c r="E12" s="4"/>
      <c r="F12" s="4"/>
      <c r="G12" s="4"/>
      <c r="H12" s="4"/>
      <c r="I12" s="12"/>
      <c r="J12" s="13"/>
      <c r="L12" s="4"/>
      <c r="N12" s="4"/>
      <c r="P12" s="4"/>
      <c r="R12" s="4"/>
      <c r="T12" s="4"/>
      <c r="V12" s="4"/>
      <c r="W12" s="4"/>
      <c r="Y12" s="4"/>
      <c r="AA12" s="4"/>
      <c r="AC12" s="4"/>
      <c r="AE12" s="4"/>
      <c r="AF12" s="4"/>
      <c r="AH12" s="4"/>
      <c r="AI12" s="4"/>
      <c r="AK12" s="4"/>
      <c r="AM12" s="4"/>
      <c r="AO12" s="4"/>
      <c r="AP12" s="4"/>
      <c r="AR12" s="4"/>
      <c r="AS12" s="4"/>
      <c r="AT12" s="4"/>
      <c r="AV12" s="4"/>
      <c r="AW12" s="4"/>
      <c r="AZ12" s="4"/>
      <c r="BA12" s="4"/>
      <c r="BD12" s="4"/>
      <c r="BE12" s="4"/>
      <c r="BF12" s="4"/>
      <c r="BG12" s="4"/>
      <c r="BH12" s="4"/>
      <c r="BI12" s="4"/>
      <c r="BK12" s="4"/>
      <c r="BL12" s="4"/>
      <c r="BM12" s="4"/>
    </row>
    <row r="13" spans="1:93" ht="14.45" x14ac:dyDescent="0.3">
      <c r="A13" s="11"/>
      <c r="B13" s="14"/>
      <c r="C13" s="14"/>
      <c r="D13" s="4"/>
      <c r="E13" s="4"/>
      <c r="F13" s="4"/>
      <c r="G13" s="4"/>
      <c r="H13" s="4"/>
      <c r="I13" s="12"/>
      <c r="J13" s="13"/>
      <c r="L13" s="4"/>
      <c r="N13" s="4"/>
      <c r="P13" s="4"/>
      <c r="R13" s="4"/>
      <c r="T13" s="4"/>
      <c r="V13" s="4"/>
      <c r="W13" s="4"/>
      <c r="Y13" s="4"/>
      <c r="AA13" s="4"/>
      <c r="AC13" s="4"/>
      <c r="AE13" s="4"/>
      <c r="AF13" s="4"/>
      <c r="AH13" s="4"/>
      <c r="AI13" s="4"/>
      <c r="AK13" s="4"/>
      <c r="AM13" s="4"/>
      <c r="AO13" s="4"/>
      <c r="AP13" s="4"/>
      <c r="AR13" s="4"/>
      <c r="AS13" s="4"/>
      <c r="AT13" s="4"/>
      <c r="AV13" s="4"/>
      <c r="AW13" s="4"/>
      <c r="AZ13" s="4"/>
      <c r="BA13" s="4"/>
      <c r="BD13" s="4"/>
      <c r="BE13" s="4"/>
      <c r="BF13" s="4"/>
      <c r="BG13" s="4"/>
      <c r="BH13" s="4"/>
      <c r="BI13" s="4"/>
      <c r="BK13" s="4"/>
      <c r="BL13" s="4"/>
      <c r="BM13" s="4"/>
    </row>
  </sheetData>
  <sortState ref="A3:CO9">
    <sortCondition descending="1" ref="J3:J9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Συστημάτων &amp; Δικτύων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2025-05-14T07:35:20Z</dcterms:modified>
</cp:coreProperties>
</file>