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Ανθρώπινου Δυναμικού" sheetId="30" r:id="rId1"/>
  </sheets>
  <calcPr calcId="145621"/>
</workbook>
</file>

<file path=xl/calcChain.xml><?xml version="1.0" encoding="utf-8"?>
<calcChain xmlns="http://schemas.openxmlformats.org/spreadsheetml/2006/main">
  <c r="BK7" i="30" l="1"/>
  <c r="BI7" i="30"/>
  <c r="BH7" i="30"/>
  <c r="BE7" i="30" s="1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W6" i="30" l="1"/>
  <c r="AF7" i="30"/>
  <c r="BD7" i="30"/>
  <c r="AZ7" i="30" s="1"/>
  <c r="AF6" i="30"/>
  <c r="AP7" i="30"/>
  <c r="AP6" i="30"/>
  <c r="W7" i="30"/>
  <c r="BD6" i="30"/>
  <c r="BE6" i="30"/>
  <c r="BL7" i="30"/>
  <c r="AS7" i="30" s="1"/>
  <c r="AT7" i="30" s="1"/>
  <c r="BL6" i="30"/>
  <c r="AS6" i="30" s="1"/>
  <c r="AT6" i="30" s="1"/>
  <c r="BA7" i="30" l="1"/>
  <c r="BM7" i="30" s="1"/>
  <c r="G7" i="30" s="1"/>
  <c r="H7" i="30" s="1"/>
  <c r="I7" i="30" s="1"/>
  <c r="D7" i="30"/>
  <c r="E7" i="30" s="1"/>
  <c r="D6" i="30"/>
  <c r="AZ6" i="30"/>
  <c r="BA6" i="30" s="1"/>
  <c r="F7" i="30"/>
  <c r="F6" i="30"/>
  <c r="E6" i="30"/>
  <c r="J7" i="30" l="1"/>
  <c r="BM6" i="30"/>
  <c r="G6" i="30" s="1"/>
  <c r="H6" i="30" s="1"/>
  <c r="I6" i="30" s="1"/>
  <c r="J6" i="30" s="1"/>
  <c r="BK3" i="30" l="1"/>
  <c r="BL3" i="30" s="1"/>
  <c r="BI3" i="30"/>
  <c r="BH3" i="30"/>
  <c r="BD3" i="30" s="1"/>
  <c r="BE3" i="30"/>
  <c r="AW3" i="30"/>
  <c r="AV3" i="30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W3" i="30" l="1"/>
  <c r="AS3" i="30"/>
  <c r="AT3" i="30" s="1"/>
  <c r="AF3" i="30"/>
  <c r="AP3" i="30"/>
  <c r="AZ3" i="30"/>
  <c r="BA3" i="30"/>
  <c r="BM3" i="30" s="1"/>
  <c r="D3" i="30" l="1"/>
  <c r="F3" i="30" s="1"/>
  <c r="J3" i="30" s="1"/>
  <c r="G3" i="30"/>
  <c r="H3" i="30" s="1"/>
  <c r="I3" i="30" s="1"/>
  <c r="E3" i="30" l="1"/>
  <c r="BK5" i="30"/>
  <c r="BI5" i="30"/>
  <c r="BE5" i="30" s="1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AF5" i="30" s="1"/>
  <c r="Y5" i="30"/>
  <c r="V5" i="30"/>
  <c r="T5" i="30"/>
  <c r="R5" i="30"/>
  <c r="P5" i="30"/>
  <c r="N5" i="30"/>
  <c r="L5" i="30"/>
  <c r="AP5" i="30" l="1"/>
  <c r="BD5" i="30"/>
  <c r="AZ5" i="30" s="1"/>
  <c r="BA5" i="30" s="1"/>
  <c r="BM5" i="30" s="1"/>
  <c r="W5" i="30"/>
  <c r="D5" i="30" s="1"/>
  <c r="BL5" i="30"/>
  <c r="AS5" i="30" s="1"/>
  <c r="AT5" i="30" s="1"/>
  <c r="G5" i="30" l="1"/>
  <c r="H5" i="30" s="1"/>
  <c r="I5" i="30" s="1"/>
  <c r="E5" i="30"/>
  <c r="F5" i="30"/>
  <c r="J5" i="30" s="1"/>
  <c r="BK4" i="30" l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AF4" i="30" l="1"/>
  <c r="AP4" i="30"/>
  <c r="W4" i="30"/>
  <c r="D4" i="30" s="1"/>
  <c r="BD4" i="30"/>
  <c r="BE4" i="30"/>
  <c r="BL4" i="30"/>
  <c r="AS4" i="30" s="1"/>
  <c r="AT4" i="30" s="1"/>
  <c r="AZ4" i="30" l="1"/>
  <c r="BA4" i="30" s="1"/>
  <c r="BM4" i="30" s="1"/>
  <c r="G4" i="30" s="1"/>
  <c r="H4" i="30" s="1"/>
  <c r="I4" i="30" s="1"/>
  <c r="F4" i="30"/>
  <c r="E4" i="30"/>
  <c r="J4" i="30" l="1"/>
</calcChain>
</file>

<file path=xl/sharedStrings.xml><?xml version="1.0" encoding="utf-8"?>
<sst xmlns="http://schemas.openxmlformats.org/spreadsheetml/2006/main" count="62" uniqueCount="57">
  <si>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</si>
  <si>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</si>
  <si>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</si>
  <si>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</si>
  <si>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</si>
  <si>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</si>
  <si>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</si>
  <si>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</si>
  <si>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</si>
  <si>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</si>
  <si>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</si>
  <si>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</si>
  <si>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</si>
  <si>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</si>
  <si>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</si>
  <si>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</si>
  <si>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</si>
  <si>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</si>
  <si>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</si>
  <si>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</si>
  <si>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</si>
  <si>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</si>
  <si>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</si>
  <si>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</si>
  <si>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</si>
  <si>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</si>
  <si>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</si>
  <si>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</si>
  <si>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</si>
  <si>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</si>
  <si>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</si>
  <si>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</si>
  <si>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</si>
  <si>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</si>
  <si>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</si>
  <si>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</si>
  <si>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</si>
  <si>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</si>
  <si>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</si>
  <si>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</si>
  <si>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ΒΑΣΙΛΙΚΗ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</si>
  <si>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</si>
  <si>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</si>
  <si>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</si>
  <si>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</si>
  <si>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</si>
  <si>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</si>
  <si>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ΚΑΤΣΙΚΑ</t>
  </si>
  <si>
    <t>ΙΕΡΩΝΥΜΑΚΗ</t>
  </si>
  <si>
    <t>ΧΡΥΣΟΥΛΑ</t>
  </si>
  <si>
    <t>ΑΠΟΣΤΟΛΙΔΟΥ</t>
  </si>
  <si>
    <t>ΑΛΕΞΑΝΔΡΑ</t>
  </si>
  <si>
    <t>ΚΑΛΟΓΕΡΟΠΟΥΛΟΥ</t>
  </si>
  <si>
    <t>ΑΝΑΣΤΑΣΙΑ</t>
  </si>
  <si>
    <t>ΓΚΡΙΜΠΑ</t>
  </si>
  <si>
    <t>ΕΥΑΓΓΕΛΙΑ</t>
  </si>
  <si>
    <t xml:space="preserve">Προσωρινός πίνακας κατάταξης υποψηφίων της Διεύθυνσης Ανθρωπίνου Δυναμικού (άρθρο 26 π.δ. 5/2022) της Γενικής Διεύθυνσης Διοικητικής Υποστήριξης (ΓΔΔΥΠ)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</si>
</sst>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9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"/>
  <sheetViews>
    <sheetView tabSelected="1" workbookViewId="0">
      <pane ySplit="2" topLeftCell="A3" activePane="bottomLeft" state="frozen"/>
      <selection activeCell="AB1" sqref="AB1"/>
      <selection pane="bottomLeft" activeCell="D13" sqref="D13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6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13"/>
    </row>
    <row r="2" spans="1:93" s="8" customFormat="1" ht="108" customHeight="1" x14ac:dyDescent="0.25">
      <c r="A2" s="14" t="s">
        <v>0</v>
      </c>
      <c r="B2" s="15" t="s">
        <v>10</v>
      </c>
      <c r="C2" s="15" t="s">
        <v>11</v>
      </c>
      <c r="D2" s="16" t="s">
        <v>1</v>
      </c>
      <c r="E2" s="17" t="s">
        <v>24</v>
      </c>
      <c r="F2" s="16" t="s">
        <v>24</v>
      </c>
      <c r="G2" s="16" t="s">
        <v>25</v>
      </c>
      <c r="H2" s="17" t="s">
        <v>26</v>
      </c>
      <c r="I2" s="17" t="s">
        <v>26</v>
      </c>
      <c r="J2" s="18" t="s">
        <v>27</v>
      </c>
      <c r="K2" s="29" t="s">
        <v>2</v>
      </c>
      <c r="L2" s="30"/>
      <c r="M2" s="29" t="s">
        <v>3</v>
      </c>
      <c r="N2" s="30"/>
      <c r="O2" s="29" t="s">
        <v>28</v>
      </c>
      <c r="P2" s="30"/>
      <c r="Q2" s="29" t="s">
        <v>29</v>
      </c>
      <c r="R2" s="30"/>
      <c r="S2" s="29" t="s">
        <v>30</v>
      </c>
      <c r="T2" s="30"/>
      <c r="U2" s="29" t="s">
        <v>32</v>
      </c>
      <c r="V2" s="30"/>
      <c r="W2" s="17" t="s">
        <v>31</v>
      </c>
      <c r="X2" s="29" t="s">
        <v>4</v>
      </c>
      <c r="Y2" s="30"/>
      <c r="Z2" s="29" t="s">
        <v>33</v>
      </c>
      <c r="AA2" s="30"/>
      <c r="AB2" s="29" t="s">
        <v>12</v>
      </c>
      <c r="AC2" s="30"/>
      <c r="AD2" s="29" t="s">
        <v>34</v>
      </c>
      <c r="AE2" s="30"/>
      <c r="AF2" s="17" t="s">
        <v>35</v>
      </c>
      <c r="AG2" s="29" t="s">
        <v>9</v>
      </c>
      <c r="AH2" s="30"/>
      <c r="AI2" s="19" t="s">
        <v>9</v>
      </c>
      <c r="AJ2" s="29" t="s">
        <v>5</v>
      </c>
      <c r="AK2" s="30"/>
      <c r="AL2" s="29" t="s">
        <v>6</v>
      </c>
      <c r="AM2" s="30"/>
      <c r="AN2" s="29" t="s">
        <v>7</v>
      </c>
      <c r="AO2" s="30"/>
      <c r="AP2" s="17" t="s">
        <v>8</v>
      </c>
      <c r="AQ2" s="17" t="s">
        <v>13</v>
      </c>
      <c r="AR2" s="17" t="s">
        <v>19</v>
      </c>
      <c r="AS2" s="17" t="s">
        <v>22</v>
      </c>
      <c r="AT2" s="17" t="s">
        <v>18</v>
      </c>
      <c r="AU2" s="17" t="s">
        <v>14</v>
      </c>
      <c r="AV2" s="17" t="s">
        <v>14</v>
      </c>
      <c r="AW2" s="17" t="s">
        <v>14</v>
      </c>
      <c r="AX2" s="17" t="s">
        <v>36</v>
      </c>
      <c r="AY2" s="17" t="s">
        <v>15</v>
      </c>
      <c r="AZ2" s="17" t="s">
        <v>41</v>
      </c>
      <c r="BA2" s="17" t="s">
        <v>42</v>
      </c>
      <c r="BB2" s="17" t="s">
        <v>37</v>
      </c>
      <c r="BC2" s="17" t="s">
        <v>16</v>
      </c>
      <c r="BD2" s="17" t="s">
        <v>43</v>
      </c>
      <c r="BE2" s="17" t="s">
        <v>44</v>
      </c>
      <c r="BF2" s="17" t="s">
        <v>38</v>
      </c>
      <c r="BG2" s="17" t="s">
        <v>17</v>
      </c>
      <c r="BH2" s="17" t="s">
        <v>45</v>
      </c>
      <c r="BI2" s="17" t="s">
        <v>46</v>
      </c>
      <c r="BJ2" s="20" t="s">
        <v>23</v>
      </c>
      <c r="BK2" s="17" t="s">
        <v>20</v>
      </c>
      <c r="BL2" s="21" t="s">
        <v>39</v>
      </c>
      <c r="BM2" s="21" t="s">
        <v>21</v>
      </c>
    </row>
    <row r="3" spans="1:93" ht="16.5" x14ac:dyDescent="0.3">
      <c r="A3" s="25">
        <v>1</v>
      </c>
      <c r="B3" s="22" t="s">
        <v>50</v>
      </c>
      <c r="C3" s="22" t="s">
        <v>51</v>
      </c>
      <c r="D3" s="5">
        <f>IF((L3+N3+W3+Y3+AF3+AI3+AP3)&gt;1000,1000,L3+N3+W3+Y3+AF3+AI3+AP3)</f>
        <v>565</v>
      </c>
      <c r="E3" s="5">
        <f>IF(D3&gt;1000,1000,D3)</f>
        <v>565</v>
      </c>
      <c r="F3" s="5">
        <f>D3*33%</f>
        <v>186.45000000000002</v>
      </c>
      <c r="G3" s="5">
        <f>AT3+AV3+BM3</f>
        <v>656</v>
      </c>
      <c r="H3" s="5">
        <f>IF(G3&gt;1000,1000,G3)</f>
        <v>656</v>
      </c>
      <c r="I3" s="6">
        <f>H3*33%</f>
        <v>216.48000000000002</v>
      </c>
      <c r="J3" s="7">
        <f>F3+I3</f>
        <v>402.93000000000006</v>
      </c>
      <c r="K3" s="5">
        <v>1</v>
      </c>
      <c r="L3" s="5">
        <f>K3*100</f>
        <v>100</v>
      </c>
      <c r="M3" s="5">
        <v>0</v>
      </c>
      <c r="N3" s="5">
        <f>M3*30</f>
        <v>0</v>
      </c>
      <c r="O3" s="5">
        <v>0</v>
      </c>
      <c r="P3" s="5">
        <f>O3*200</f>
        <v>0</v>
      </c>
      <c r="Q3" s="5">
        <v>1</v>
      </c>
      <c r="R3" s="5">
        <f>Q3*70</f>
        <v>70</v>
      </c>
      <c r="S3" s="5">
        <v>0</v>
      </c>
      <c r="T3" s="5">
        <f>S3*150</f>
        <v>0</v>
      </c>
      <c r="U3" s="5">
        <v>0</v>
      </c>
      <c r="V3" s="5">
        <f>IF(U3&gt;0,50,U3)</f>
        <v>0</v>
      </c>
      <c r="W3" s="5">
        <f>IF((P3+R3+T3+V3)&gt;250,250,P3+R3+T3+V3)</f>
        <v>70</v>
      </c>
      <c r="X3" s="5">
        <v>1</v>
      </c>
      <c r="Y3" s="5">
        <f>X3*275</f>
        <v>275</v>
      </c>
      <c r="Z3" s="5">
        <v>0</v>
      </c>
      <c r="AA3" s="5">
        <f>Z3*350</f>
        <v>0</v>
      </c>
      <c r="AB3" s="5">
        <v>0</v>
      </c>
      <c r="AC3" s="5">
        <f>AB3*100</f>
        <v>0</v>
      </c>
      <c r="AD3" s="5">
        <v>0</v>
      </c>
      <c r="AE3" s="5">
        <f>IF(AD3&gt;0,70,AD3)</f>
        <v>0</v>
      </c>
      <c r="AF3" s="5">
        <f>IF((AA3+AC3+AE3)&gt;420,420,AA3+AC3+AE3)</f>
        <v>0</v>
      </c>
      <c r="AG3" s="5">
        <v>10</v>
      </c>
      <c r="AH3" s="5">
        <f>AG3*5</f>
        <v>50</v>
      </c>
      <c r="AI3" s="5">
        <f>IF(AH3&gt;20,20,AH3)</f>
        <v>20</v>
      </c>
      <c r="AJ3" s="5">
        <v>2</v>
      </c>
      <c r="AK3" s="5">
        <f>AJ3*50</f>
        <v>100</v>
      </c>
      <c r="AL3" s="5">
        <v>0</v>
      </c>
      <c r="AM3" s="5">
        <f>AL3*30</f>
        <v>0</v>
      </c>
      <c r="AN3" s="5">
        <v>2</v>
      </c>
      <c r="AO3" s="5">
        <f>AN3*10</f>
        <v>20</v>
      </c>
      <c r="AP3" s="5">
        <f>IF((AK3+AM3+AO3)&gt;100,100,AK3+AM3+AO3)</f>
        <v>100</v>
      </c>
      <c r="AQ3" s="5">
        <v>287</v>
      </c>
      <c r="AR3" s="5">
        <f>IF(AQ3&gt;396,396,AQ3)</f>
        <v>287</v>
      </c>
      <c r="AS3" s="5">
        <f>AR3-BL3</f>
        <v>167</v>
      </c>
      <c r="AT3" s="5">
        <f>AS3*1.5</f>
        <v>250.5</v>
      </c>
      <c r="AU3" s="5">
        <v>0</v>
      </c>
      <c r="AV3" s="5">
        <f>AU3*1</f>
        <v>0</v>
      </c>
      <c r="AW3" s="5">
        <f>IF(AV3&gt;84,84,AV3)</f>
        <v>0</v>
      </c>
      <c r="AX3" s="5">
        <v>48</v>
      </c>
      <c r="AY3" s="5">
        <v>48</v>
      </c>
      <c r="AZ3" s="5">
        <f>IF(BH3+BI3+BD3+BE3+AX3&lt;120,AX3,120-BH3-BI3-BD3-BE3)</f>
        <v>48</v>
      </c>
      <c r="BA3" s="5">
        <f>IF(BH3+BI3+BD3+BE3+AZ3+AY3&lt;120,AY3,120-BH3-BI3-BD3-BE3-AZ3)</f>
        <v>34</v>
      </c>
      <c r="BB3" s="5">
        <v>30</v>
      </c>
      <c r="BC3" s="5">
        <v>3</v>
      </c>
      <c r="BD3" s="5">
        <f>IF(BH3+BI3+BB3&lt;120,BB3,120-BH3-BI3)</f>
        <v>30</v>
      </c>
      <c r="BE3" s="5">
        <f>IF(BH3+BI3+BB3+BC3&lt;120,BC3,120-BH3-BI3-BD3)</f>
        <v>3</v>
      </c>
      <c r="BF3" s="5">
        <v>0</v>
      </c>
      <c r="BG3" s="5">
        <v>5</v>
      </c>
      <c r="BH3" s="5">
        <f>IF(BF3&lt;120,BF3,120)</f>
        <v>0</v>
      </c>
      <c r="BI3" s="5">
        <f>IF(BF3+BG3&lt;120,BG3,120-BF3-BG3)</f>
        <v>5</v>
      </c>
      <c r="BJ3" s="5">
        <v>0</v>
      </c>
      <c r="BK3" s="5">
        <f>AX3+AY3+BB3+BC3+BF3+BG3+BJ3</f>
        <v>134</v>
      </c>
      <c r="BL3" s="5">
        <f>IF(BK3&gt;120,120,BK3)</f>
        <v>120</v>
      </c>
      <c r="BM3" s="5">
        <f>IF(AY3+BC3+BG3&lt;BK3/2,BJ3*6+(BH3+BI3)*5.5+(BD3+BE3)*4+(AZ3+BA3)*3,BH3*5.5+BI3*5.5*0.85+BD3*4+BE3*4*0.85+AZ3*3+BA3*3*0.85)</f>
        <v>405.5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ht="16.5" x14ac:dyDescent="0.3">
      <c r="A4" s="25">
        <v>2</v>
      </c>
      <c r="B4" s="2" t="s">
        <v>47</v>
      </c>
      <c r="C4" s="2" t="s">
        <v>40</v>
      </c>
      <c r="D4" s="5">
        <f>IF((L4+N4+W4+Y4+AF4+AI4+AP4)&gt;1000,1000,L4+N4+W4+Y4+AF4+AI4+AP4)</f>
        <v>740</v>
      </c>
      <c r="E4" s="5">
        <f>IF(D4&gt;1000,1000,D4)</f>
        <v>740</v>
      </c>
      <c r="F4" s="5">
        <f>D4*33%</f>
        <v>244.20000000000002</v>
      </c>
      <c r="G4" s="5">
        <f>AT4+AV4+BM4</f>
        <v>435</v>
      </c>
      <c r="H4" s="5">
        <f>IF(G4&gt;1000,1000,G4)</f>
        <v>435</v>
      </c>
      <c r="I4" s="6">
        <f>H4*33%</f>
        <v>143.55000000000001</v>
      </c>
      <c r="J4" s="7">
        <f>F4+I4</f>
        <v>387.75</v>
      </c>
      <c r="K4" s="5">
        <v>1</v>
      </c>
      <c r="L4" s="5">
        <f>K4*100</f>
        <v>100</v>
      </c>
      <c r="M4" s="5">
        <v>0</v>
      </c>
      <c r="N4" s="5">
        <f>M4*30</f>
        <v>0</v>
      </c>
      <c r="O4" s="5">
        <v>1</v>
      </c>
      <c r="P4" s="5">
        <f>O4*200</f>
        <v>200</v>
      </c>
      <c r="Q4" s="5">
        <v>0</v>
      </c>
      <c r="R4" s="5">
        <f>Q4*70</f>
        <v>0</v>
      </c>
      <c r="S4" s="5">
        <v>0</v>
      </c>
      <c r="T4" s="5">
        <f>S4*150</f>
        <v>0</v>
      </c>
      <c r="U4" s="5">
        <v>1</v>
      </c>
      <c r="V4" s="5">
        <f>IF(U4&gt;0,50,U4)</f>
        <v>50</v>
      </c>
      <c r="W4" s="5">
        <f>IF((P4+R4+T4+V4)&gt;250,250,P4+R4+T4+V4)</f>
        <v>250</v>
      </c>
      <c r="X4" s="5">
        <v>1</v>
      </c>
      <c r="Y4" s="5">
        <f>X4*275</f>
        <v>275</v>
      </c>
      <c r="Z4" s="5">
        <v>0</v>
      </c>
      <c r="AA4" s="5">
        <f>Z4*350</f>
        <v>0</v>
      </c>
      <c r="AB4" s="5">
        <v>0</v>
      </c>
      <c r="AC4" s="5">
        <f>AB4*100</f>
        <v>0</v>
      </c>
      <c r="AD4" s="5">
        <v>0</v>
      </c>
      <c r="AE4" s="5">
        <f>IF(AD4&gt;0,70,AD4)</f>
        <v>0</v>
      </c>
      <c r="AF4" s="5">
        <f>IF((AA4+AC4+AE4)&gt;420,420,AA4+AC4+AE4)</f>
        <v>0</v>
      </c>
      <c r="AG4" s="5">
        <v>3</v>
      </c>
      <c r="AH4" s="5">
        <f>AG4*5</f>
        <v>15</v>
      </c>
      <c r="AI4" s="5">
        <f>IF(AH4&gt;20,20,AH4)</f>
        <v>15</v>
      </c>
      <c r="AJ4" s="5">
        <v>1</v>
      </c>
      <c r="AK4" s="5">
        <f>AJ4*50</f>
        <v>50</v>
      </c>
      <c r="AL4" s="5">
        <v>2</v>
      </c>
      <c r="AM4" s="5">
        <f>AL4*30</f>
        <v>60</v>
      </c>
      <c r="AN4" s="5">
        <v>0</v>
      </c>
      <c r="AO4" s="5">
        <f>AN4*10</f>
        <v>0</v>
      </c>
      <c r="AP4" s="5">
        <f>IF((AK4+AM4+AO4)&gt;100,100,AK4+AM4+AO4)</f>
        <v>100</v>
      </c>
      <c r="AQ4" s="5">
        <v>255</v>
      </c>
      <c r="AR4" s="5">
        <f>IF(AQ4&gt;396,396,AQ4)</f>
        <v>255</v>
      </c>
      <c r="AS4" s="5">
        <f>AR4-BL4</f>
        <v>220</v>
      </c>
      <c r="AT4" s="5">
        <f>AS4*1.5</f>
        <v>330</v>
      </c>
      <c r="AU4" s="5">
        <v>0</v>
      </c>
      <c r="AV4" s="5">
        <f>AU4*1</f>
        <v>0</v>
      </c>
      <c r="AW4" s="5">
        <f>IF(AV4&gt;84,84,AV4)</f>
        <v>0</v>
      </c>
      <c r="AX4" s="5">
        <v>35</v>
      </c>
      <c r="AY4" s="5">
        <v>0</v>
      </c>
      <c r="AZ4" s="5">
        <f>IF(BH4+BI4+BD4+BE4+AX4&lt;120,AX4,120-BH4-BI4-BD4-BE4)</f>
        <v>35</v>
      </c>
      <c r="BA4" s="5">
        <f>IF(BH4+BI4+BD4+BE4+AZ4+AY4&lt;120,AY4,120-BH4-BI4-BD4-BE4-AZ4)</f>
        <v>0</v>
      </c>
      <c r="BB4" s="5">
        <v>0</v>
      </c>
      <c r="BC4" s="5">
        <v>0</v>
      </c>
      <c r="BD4" s="5">
        <f>IF(BH4+BI4+BB4&lt;120,BB4,120-BH4-BI4)</f>
        <v>0</v>
      </c>
      <c r="BE4" s="5">
        <f>IF(BH4+BI4+BB4+BC4&lt;120,BC4,120-BH4-BI4-BD4)</f>
        <v>0</v>
      </c>
      <c r="BF4" s="5">
        <v>0</v>
      </c>
      <c r="BG4" s="5">
        <v>0</v>
      </c>
      <c r="BH4" s="5">
        <f>IF(BF4&lt;120,BF4,120)</f>
        <v>0</v>
      </c>
      <c r="BI4" s="5">
        <f>IF(BF4+BG4&lt;120,BG4,120-BF4-BG4)</f>
        <v>0</v>
      </c>
      <c r="BJ4" s="5">
        <v>0</v>
      </c>
      <c r="BK4" s="5">
        <f>AX4+AY4+BB4+BC4+BF4+BG4+BJ4</f>
        <v>35</v>
      </c>
      <c r="BL4" s="5">
        <f>IF(BK4&gt;120,120,BK4)</f>
        <v>35</v>
      </c>
      <c r="BM4" s="5">
        <f>IF(AY4+BC4+BG4&lt;BK4/2,BJ4*6+(BH4+BI4)*5.5+(BD4+BE4)*4+(AZ4+BA4)*3,BH4*5.5+BI4*5.5*0.85+BD4*4+BE4*4*0.85+AZ4*3+BA4*3*0.85)</f>
        <v>105</v>
      </c>
      <c r="CI4">
        <v>15</v>
      </c>
    </row>
    <row r="5" spans="1:93" s="4" customFormat="1" ht="16.5" x14ac:dyDescent="0.3">
      <c r="A5" s="25">
        <v>3</v>
      </c>
      <c r="B5" s="2" t="s">
        <v>48</v>
      </c>
      <c r="C5" s="2" t="s">
        <v>49</v>
      </c>
      <c r="D5" s="5">
        <f>IF((L5+N5+W5+Y5+AF5+AI5+AP5)&gt;1000,1000,L5+N5+W5+Y5+AF5+AI5+AP5)</f>
        <v>650</v>
      </c>
      <c r="E5" s="5">
        <f>IF(D5&gt;1000,1000,D5)</f>
        <v>650</v>
      </c>
      <c r="F5" s="5">
        <f>D5*33%</f>
        <v>214.5</v>
      </c>
      <c r="G5" s="5">
        <f>AT5+AV5+BM5</f>
        <v>319.5</v>
      </c>
      <c r="H5" s="5">
        <f>IF(G5&gt;1000,1000,G5)</f>
        <v>319.5</v>
      </c>
      <c r="I5" s="6">
        <f>H5*33%</f>
        <v>105.435</v>
      </c>
      <c r="J5" s="7">
        <f>F5+I5</f>
        <v>319.935</v>
      </c>
      <c r="K5" s="5">
        <v>1</v>
      </c>
      <c r="L5" s="5">
        <f>K5*100</f>
        <v>100</v>
      </c>
      <c r="M5" s="5">
        <v>0</v>
      </c>
      <c r="N5" s="5">
        <f>M5*30</f>
        <v>0</v>
      </c>
      <c r="O5" s="5">
        <v>1</v>
      </c>
      <c r="P5" s="5">
        <f>O5*200</f>
        <v>200</v>
      </c>
      <c r="Q5" s="5">
        <v>0</v>
      </c>
      <c r="R5" s="5">
        <f>Q5*70</f>
        <v>0</v>
      </c>
      <c r="S5" s="5">
        <v>0</v>
      </c>
      <c r="T5" s="5">
        <f>S5*150</f>
        <v>0</v>
      </c>
      <c r="U5" s="5">
        <v>0</v>
      </c>
      <c r="V5" s="5">
        <f>IF(U5&gt;0,50,U5)</f>
        <v>0</v>
      </c>
      <c r="W5" s="5">
        <f>IF((P5+R5+T5+V5)&gt;250,250,P5+R5+T5+V5)</f>
        <v>200</v>
      </c>
      <c r="X5" s="5">
        <v>1</v>
      </c>
      <c r="Y5" s="5">
        <f>X5*275</f>
        <v>275</v>
      </c>
      <c r="Z5" s="5">
        <v>0</v>
      </c>
      <c r="AA5" s="5">
        <f>Z5*350</f>
        <v>0</v>
      </c>
      <c r="AB5" s="5">
        <v>0</v>
      </c>
      <c r="AC5" s="5">
        <f>AB5*100</f>
        <v>0</v>
      </c>
      <c r="AD5" s="5">
        <v>0</v>
      </c>
      <c r="AE5" s="5">
        <f>IF(AD5&gt;0,70,AD5)</f>
        <v>0</v>
      </c>
      <c r="AF5" s="5">
        <f>IF((AA5+AC5+AE5)&gt;420,420,AA5+AC5+AE5)</f>
        <v>0</v>
      </c>
      <c r="AG5" s="5">
        <v>3</v>
      </c>
      <c r="AH5" s="5">
        <f>AG5*5</f>
        <v>15</v>
      </c>
      <c r="AI5" s="5">
        <f>IF(AH5&gt;20,20,AH5)</f>
        <v>15</v>
      </c>
      <c r="AJ5" s="5">
        <v>1</v>
      </c>
      <c r="AK5" s="5">
        <f>AJ5*50</f>
        <v>50</v>
      </c>
      <c r="AL5" s="5">
        <v>0</v>
      </c>
      <c r="AM5" s="5">
        <f>AL5*30</f>
        <v>0</v>
      </c>
      <c r="AN5" s="5">
        <v>1</v>
      </c>
      <c r="AO5" s="5">
        <f>AN5*10</f>
        <v>10</v>
      </c>
      <c r="AP5" s="5">
        <f>IF((AK5+AM5+AO5)&gt;100,100,AK5+AM5+AO5)</f>
        <v>60</v>
      </c>
      <c r="AQ5" s="5">
        <v>213</v>
      </c>
      <c r="AR5" s="5">
        <f>IF(AQ5&gt;396,396,AQ5)</f>
        <v>213</v>
      </c>
      <c r="AS5" s="5">
        <f>AR5-BL5</f>
        <v>213</v>
      </c>
      <c r="AT5" s="5">
        <f>AS5*1.5</f>
        <v>319.5</v>
      </c>
      <c r="AU5" s="5">
        <v>0</v>
      </c>
      <c r="AV5" s="5">
        <f>AU5*1</f>
        <v>0</v>
      </c>
      <c r="AW5" s="5">
        <f>IF(AV5&gt;84,84,AV5)</f>
        <v>0</v>
      </c>
      <c r="AX5" s="5">
        <v>0</v>
      </c>
      <c r="AY5" s="5">
        <v>0</v>
      </c>
      <c r="AZ5" s="5">
        <f>IF(BH5+BI5+BD5+BE5+AX5&lt;120,AX5,120-BH5-BI5-BD5-BE5)</f>
        <v>0</v>
      </c>
      <c r="BA5" s="5">
        <f>IF(BH5+BI5+BD5+BE5+AZ5+AY5&lt;120,AY5,120-BH5-BI5-BD5-BE5-AZ5)</f>
        <v>0</v>
      </c>
      <c r="BB5" s="5">
        <v>0</v>
      </c>
      <c r="BC5" s="5">
        <v>0</v>
      </c>
      <c r="BD5" s="5">
        <f>IF(BH5+BI5+BB5&lt;120,BB5,120-BH5-BI5)</f>
        <v>0</v>
      </c>
      <c r="BE5" s="5">
        <f>IF(BH5+BI5+BB5+BC5&lt;120,BC5,120-BH5-BI5-BD5)</f>
        <v>0</v>
      </c>
      <c r="BF5" s="5">
        <v>0</v>
      </c>
      <c r="BG5" s="5">
        <v>0</v>
      </c>
      <c r="BH5" s="5">
        <f>IF(BF5&lt;120,BF5,120)</f>
        <v>0</v>
      </c>
      <c r="BI5" s="5">
        <f>IF(BF5+BG5&lt;120,BG5,120-BF5-BG5)</f>
        <v>0</v>
      </c>
      <c r="BJ5" s="5">
        <v>0</v>
      </c>
      <c r="BK5" s="5">
        <f>AX5+AY5+BB5+BC5+BF5+BG5+BJ5</f>
        <v>0</v>
      </c>
      <c r="BL5" s="5">
        <f>IF(BK5&gt;120,120,BK5)</f>
        <v>0</v>
      </c>
      <c r="BM5" s="5">
        <f>IF(AY5+BC5+BG5&lt;BK5/2,BJ5*6+(BH5+BI5)*5.5+(BD5+BE5)*4+(AZ5+BA5)*3,BH5*5.5+BI5*5.5*0.85+BD5*4+BE5*4*0.85+AZ5*3+BA5*3*0.85)</f>
        <v>0</v>
      </c>
    </row>
    <row r="6" spans="1:93" ht="16.5" x14ac:dyDescent="0.3">
      <c r="A6" s="25">
        <v>4</v>
      </c>
      <c r="B6" s="2" t="s">
        <v>52</v>
      </c>
      <c r="C6" s="1" t="s">
        <v>53</v>
      </c>
      <c r="D6" s="5">
        <f>IF((L6+N6+W6+Y6+AF6+AI6+AP6)&gt;1000,1000,L6+N6+W6+Y6+AF6+AI6+AP6)</f>
        <v>420</v>
      </c>
      <c r="E6" s="5">
        <f>IF(D6&gt;1000,1000,D6)</f>
        <v>420</v>
      </c>
      <c r="F6" s="5">
        <f>D6*33%</f>
        <v>138.6</v>
      </c>
      <c r="G6" s="5">
        <f>AT6+AV6+BM6</f>
        <v>438</v>
      </c>
      <c r="H6" s="5">
        <f>IF(G6&gt;1000,1000,G6)</f>
        <v>438</v>
      </c>
      <c r="I6" s="6">
        <f>H6*33%</f>
        <v>144.54000000000002</v>
      </c>
      <c r="J6" s="7">
        <f>F6+I6</f>
        <v>283.14</v>
      </c>
      <c r="K6" s="5">
        <v>1</v>
      </c>
      <c r="L6" s="5">
        <f>K6*100</f>
        <v>100</v>
      </c>
      <c r="M6" s="5">
        <v>0</v>
      </c>
      <c r="N6" s="5">
        <f>M6*30</f>
        <v>0</v>
      </c>
      <c r="O6" s="5">
        <v>1</v>
      </c>
      <c r="P6" s="5">
        <f>O6*200</f>
        <v>200</v>
      </c>
      <c r="Q6" s="5">
        <v>0</v>
      </c>
      <c r="R6" s="5">
        <f>Q6*70</f>
        <v>0</v>
      </c>
      <c r="S6" s="5">
        <v>0</v>
      </c>
      <c r="T6" s="5">
        <f>S6*150</f>
        <v>0</v>
      </c>
      <c r="U6" s="5">
        <v>1</v>
      </c>
      <c r="V6" s="5">
        <f>IF(U6&gt;0,50,U6)</f>
        <v>50</v>
      </c>
      <c r="W6" s="5">
        <f>IF((P6+R6+T6+V6)&gt;250,250,P6+R6+T6+V6)</f>
        <v>250</v>
      </c>
      <c r="X6" s="5">
        <v>0</v>
      </c>
      <c r="Y6" s="5">
        <f>X6*275</f>
        <v>0</v>
      </c>
      <c r="Z6" s="5">
        <v>0</v>
      </c>
      <c r="AA6" s="5">
        <f>Z6*350</f>
        <v>0</v>
      </c>
      <c r="AB6" s="5">
        <v>0</v>
      </c>
      <c r="AC6" s="5">
        <f>AB6*100</f>
        <v>0</v>
      </c>
      <c r="AD6" s="5">
        <v>0</v>
      </c>
      <c r="AE6" s="5">
        <f>IF(AD6&gt;0,70,AD6)</f>
        <v>0</v>
      </c>
      <c r="AF6" s="5">
        <f>IF((AA6+AC6+AE6)&gt;420,420,AA6+AC6+AE6)</f>
        <v>0</v>
      </c>
      <c r="AG6" s="5">
        <v>2</v>
      </c>
      <c r="AH6" s="5">
        <f>AG6*5</f>
        <v>10</v>
      </c>
      <c r="AI6" s="5">
        <f>IF(AH6&gt;20,20,AH6)</f>
        <v>10</v>
      </c>
      <c r="AJ6" s="5">
        <v>1</v>
      </c>
      <c r="AK6" s="5">
        <f>AJ6*50</f>
        <v>50</v>
      </c>
      <c r="AL6" s="5">
        <v>0</v>
      </c>
      <c r="AM6" s="5">
        <f>AL6*30</f>
        <v>0</v>
      </c>
      <c r="AN6" s="5">
        <v>1</v>
      </c>
      <c r="AO6" s="5">
        <f>AN6*10</f>
        <v>10</v>
      </c>
      <c r="AP6" s="5">
        <f>IF((AK6+AM6+AO6)&gt;100,100,AK6+AM6+AO6)</f>
        <v>60</v>
      </c>
      <c r="AQ6" s="5">
        <v>201</v>
      </c>
      <c r="AR6" s="5">
        <f>IF(AQ6&gt;396,396,AQ6)</f>
        <v>201</v>
      </c>
      <c r="AS6" s="5">
        <f>AR6-BL6</f>
        <v>166</v>
      </c>
      <c r="AT6" s="5">
        <f>AS6*1.5</f>
        <v>249</v>
      </c>
      <c r="AU6" s="5">
        <v>84</v>
      </c>
      <c r="AV6" s="5">
        <f>AU6*1</f>
        <v>84</v>
      </c>
      <c r="AW6" s="5">
        <f>IF(AV6&gt;84,84,AV6)</f>
        <v>84</v>
      </c>
      <c r="AX6" s="5">
        <v>35</v>
      </c>
      <c r="AY6" s="5">
        <v>0</v>
      </c>
      <c r="AZ6" s="5">
        <f>IF(BH6+BI6+BD6+BE6+AX6&lt;120,AX6,120-BH6-BI6-BD6-BE6)</f>
        <v>35</v>
      </c>
      <c r="BA6" s="5">
        <f>IF(BH6+BI6+BD6+BE6+AZ6+AY6&lt;120,AY6,120-BH6-BI6-BD6-BE6-AZ6)</f>
        <v>0</v>
      </c>
      <c r="BB6" s="5">
        <v>0</v>
      </c>
      <c r="BC6" s="5">
        <v>0</v>
      </c>
      <c r="BD6" s="5">
        <f>IF(BH6+BI6+BB6&lt;120,BB6,120-BH6-BI6)</f>
        <v>0</v>
      </c>
      <c r="BE6" s="5">
        <f>IF(BH6+BI6+BB6+BC6&lt;120,BC6,120-BH6-BI6-BD6)</f>
        <v>0</v>
      </c>
      <c r="BF6" s="5">
        <v>0</v>
      </c>
      <c r="BG6" s="5">
        <v>0</v>
      </c>
      <c r="BH6" s="5">
        <f>IF(BF6&lt;120,BF6,120)</f>
        <v>0</v>
      </c>
      <c r="BI6" s="5">
        <f>IF(BF6+BG6&lt;120,BG6,120-BF6-BG6)</f>
        <v>0</v>
      </c>
      <c r="BJ6" s="5">
        <v>0</v>
      </c>
      <c r="BK6" s="5">
        <f>AX6+AY6+BB6+BC6+BF6+BG6+BJ6</f>
        <v>35</v>
      </c>
      <c r="BL6" s="5">
        <f>IF(BK6&gt;120,120,BK6)</f>
        <v>35</v>
      </c>
      <c r="BM6" s="5">
        <f>IF(AY6+BC6+BG6&lt;BK6/2,BJ6*6+(BH6+BI6)*5.5+(BD6+BE6)*4+(AZ6+BA6)*3,BH6*5.5+BI6*5.5*0.85+BD6*4+BE6*4*0.85+AZ6*3+BA6*3*0.85)</f>
        <v>105</v>
      </c>
      <c r="BN6" s="4"/>
    </row>
    <row r="7" spans="1:93" s="4" customFormat="1" ht="16.5" x14ac:dyDescent="0.3">
      <c r="A7" s="25">
        <v>5</v>
      </c>
      <c r="B7" s="23" t="s">
        <v>54</v>
      </c>
      <c r="C7" s="24" t="s">
        <v>55</v>
      </c>
      <c r="D7" s="5">
        <f>IF((L7+N7+W7+Y7+AF7+AI7+AP7)&gt;1000,1000,L7+N7+W7+Y7+AF7+AI7+AP7)</f>
        <v>340</v>
      </c>
      <c r="E7" s="5">
        <f>IF(D7&gt;1000,1000,D7)</f>
        <v>340</v>
      </c>
      <c r="F7" s="5">
        <f>D7*33%</f>
        <v>112.2</v>
      </c>
      <c r="G7" s="5">
        <f>AT7+AV7+BM7</f>
        <v>388.5</v>
      </c>
      <c r="H7" s="5">
        <f>IF(G7&gt;1000,1000,G7)</f>
        <v>388.5</v>
      </c>
      <c r="I7" s="6">
        <f>H7*33%</f>
        <v>128.20500000000001</v>
      </c>
      <c r="J7" s="7">
        <f>F7+I7</f>
        <v>240.40500000000003</v>
      </c>
      <c r="K7" s="5">
        <v>1</v>
      </c>
      <c r="L7" s="5">
        <f>K7*100</f>
        <v>100</v>
      </c>
      <c r="M7" s="5">
        <v>0</v>
      </c>
      <c r="N7" s="5">
        <f>M7*30</f>
        <v>0</v>
      </c>
      <c r="O7" s="5">
        <v>0</v>
      </c>
      <c r="P7" s="5">
        <f>O7*200</f>
        <v>0</v>
      </c>
      <c r="Q7" s="5">
        <v>1</v>
      </c>
      <c r="R7" s="5">
        <f>Q7*70</f>
        <v>70</v>
      </c>
      <c r="S7" s="5">
        <v>0</v>
      </c>
      <c r="T7" s="5">
        <f>S7*150</f>
        <v>0</v>
      </c>
      <c r="U7" s="5">
        <v>1</v>
      </c>
      <c r="V7" s="5">
        <f>IF(U7&gt;0,50,U7)</f>
        <v>50</v>
      </c>
      <c r="W7" s="5">
        <f>IF((P7+R7+T7+V7)&gt;250,250,P7+R7+T7+V7)</f>
        <v>120</v>
      </c>
      <c r="X7" s="5">
        <v>0</v>
      </c>
      <c r="Y7" s="5">
        <f>X7*275</f>
        <v>0</v>
      </c>
      <c r="Z7" s="5">
        <v>0</v>
      </c>
      <c r="AA7" s="5">
        <f>Z7*350</f>
        <v>0</v>
      </c>
      <c r="AB7" s="5">
        <v>0</v>
      </c>
      <c r="AC7" s="5">
        <f>AB7*100</f>
        <v>0</v>
      </c>
      <c r="AD7" s="5">
        <v>0</v>
      </c>
      <c r="AE7" s="5">
        <f>IF(AD7&gt;0,70,AD7)</f>
        <v>0</v>
      </c>
      <c r="AF7" s="5">
        <f>IF((AA7+AC7+AE7)&gt;420,420,AA7+AC7+AE7)</f>
        <v>0</v>
      </c>
      <c r="AG7" s="5">
        <v>5</v>
      </c>
      <c r="AH7" s="5">
        <f>AG7*5</f>
        <v>25</v>
      </c>
      <c r="AI7" s="5">
        <f>IF(AH7&gt;20,20,AH7)</f>
        <v>20</v>
      </c>
      <c r="AJ7" s="5">
        <v>2</v>
      </c>
      <c r="AK7" s="5">
        <f>AJ7*50</f>
        <v>100</v>
      </c>
      <c r="AL7" s="5">
        <v>0</v>
      </c>
      <c r="AM7" s="5">
        <f>AL7*30</f>
        <v>0</v>
      </c>
      <c r="AN7" s="5">
        <v>0</v>
      </c>
      <c r="AO7" s="5">
        <f>AN7*10</f>
        <v>0</v>
      </c>
      <c r="AP7" s="5">
        <f>IF((AK7+AM7+AO7)&gt;100,100,AK7+AM7+AO7)</f>
        <v>100</v>
      </c>
      <c r="AQ7" s="5">
        <v>257</v>
      </c>
      <c r="AR7" s="5">
        <f>IF(AQ7&gt;396,396,AQ7)</f>
        <v>257</v>
      </c>
      <c r="AS7" s="5">
        <f>AR7-BL7</f>
        <v>257</v>
      </c>
      <c r="AT7" s="5">
        <f>AS7*1.5</f>
        <v>385.5</v>
      </c>
      <c r="AU7" s="5">
        <v>3</v>
      </c>
      <c r="AV7" s="5">
        <f>AU7*1</f>
        <v>3</v>
      </c>
      <c r="AW7" s="5">
        <f>IF(AV7&gt;84,84,AV7)</f>
        <v>3</v>
      </c>
      <c r="AX7" s="5">
        <v>0</v>
      </c>
      <c r="AY7" s="5">
        <v>0</v>
      </c>
      <c r="AZ7" s="5">
        <f>IF(BH7+BI7+BD7+BE7+AX7&lt;120,AX7,120-BH7-BI7-BD7-BE7)</f>
        <v>0</v>
      </c>
      <c r="BA7" s="5">
        <f>IF(BH7+BI7+BD7+BE7+AZ7+AY7&lt;120,AY7,120-BH7-BI7-BD7-BE7-AZ7)</f>
        <v>0</v>
      </c>
      <c r="BB7" s="5">
        <v>0</v>
      </c>
      <c r="BC7" s="5">
        <v>0</v>
      </c>
      <c r="BD7" s="5">
        <f>IF(BH7+BI7+BB7&lt;120,BB7,120-BH7-BI7)</f>
        <v>0</v>
      </c>
      <c r="BE7" s="5">
        <f>IF(BH7+BI7+BB7+BC7&lt;120,BC7,120-BH7-BI7-BD7)</f>
        <v>0</v>
      </c>
      <c r="BF7" s="5">
        <v>0</v>
      </c>
      <c r="BG7" s="5">
        <v>0</v>
      </c>
      <c r="BH7" s="5">
        <f>IF(BF7&lt;120,BF7,120)</f>
        <v>0</v>
      </c>
      <c r="BI7" s="5">
        <f>IF(BF7+BG7&lt;120,BG7,120-BF7-BG7)</f>
        <v>0</v>
      </c>
      <c r="BJ7" s="5">
        <v>0</v>
      </c>
      <c r="BK7" s="5">
        <f>AX7+AY7+BB7+BC7+BF7+BG7+BJ7</f>
        <v>0</v>
      </c>
      <c r="BL7" s="5">
        <f>IF(BK7&gt;120,120,BK7)</f>
        <v>0</v>
      </c>
      <c r="BM7" s="5">
        <f>IF(AY7+BC7+BG7&lt;BK7/2,BJ7*6+(BH7+BI7)*5.5+(BD7+BE7)*4+(AZ7+BA7)*3,BH7*5.5+BI7*5.5*0.85+BD7*4+BE7*4*0.85+AZ7*3+BA7*3*0.85)</f>
        <v>0</v>
      </c>
      <c r="CI7" s="4">
        <v>350</v>
      </c>
    </row>
    <row r="8" spans="1:93" ht="14.45" x14ac:dyDescent="0.3">
      <c r="A8" s="9"/>
      <c r="B8" s="12"/>
      <c r="C8" s="12"/>
      <c r="D8" s="4"/>
      <c r="E8" s="4"/>
      <c r="F8" s="4"/>
      <c r="G8" s="4"/>
      <c r="H8" s="4"/>
      <c r="I8" s="10"/>
      <c r="J8" s="11"/>
      <c r="L8" s="4"/>
      <c r="N8" s="4"/>
      <c r="P8" s="4"/>
      <c r="R8" s="4"/>
      <c r="T8" s="4"/>
      <c r="V8" s="4"/>
      <c r="W8" s="4"/>
      <c r="Y8" s="4"/>
      <c r="AA8" s="4"/>
      <c r="AC8" s="4"/>
      <c r="AE8" s="4"/>
      <c r="AF8" s="4"/>
      <c r="AH8" s="4"/>
      <c r="AI8" s="4"/>
      <c r="AK8" s="4"/>
      <c r="AM8" s="4"/>
      <c r="AO8" s="4"/>
      <c r="AP8" s="4"/>
      <c r="AR8" s="4"/>
      <c r="AS8" s="4"/>
      <c r="AT8" s="4"/>
      <c r="AV8" s="4"/>
      <c r="AW8" s="4"/>
      <c r="AZ8" s="4"/>
      <c r="BA8" s="4"/>
      <c r="BD8" s="4"/>
      <c r="BE8" s="4"/>
      <c r="BF8" s="4"/>
      <c r="BG8" s="4"/>
      <c r="BH8" s="4"/>
      <c r="BI8" s="4"/>
      <c r="BK8" s="4"/>
      <c r="BL8" s="4"/>
      <c r="BM8" s="4"/>
    </row>
    <row r="9" spans="1:93" ht="14.45" x14ac:dyDescent="0.3">
      <c r="A9" s="9"/>
      <c r="B9" s="12"/>
      <c r="C9" s="3"/>
      <c r="D9" s="4"/>
      <c r="E9" s="4"/>
      <c r="F9" s="4"/>
      <c r="G9" s="4"/>
      <c r="H9" s="4"/>
      <c r="I9" s="10"/>
      <c r="J9" s="11"/>
      <c r="L9" s="4"/>
      <c r="N9" s="4"/>
      <c r="P9" s="4"/>
      <c r="R9" s="4"/>
      <c r="T9" s="4"/>
      <c r="V9" s="4"/>
      <c r="W9" s="4"/>
      <c r="Y9" s="4"/>
      <c r="AA9" s="4"/>
      <c r="AC9" s="4"/>
      <c r="AE9" s="4"/>
      <c r="AF9" s="4"/>
      <c r="AH9" s="4"/>
      <c r="AI9" s="4"/>
      <c r="AK9" s="4"/>
      <c r="AM9" s="4"/>
      <c r="AO9" s="4"/>
      <c r="AP9" s="4"/>
      <c r="AR9" s="4"/>
      <c r="AS9" s="4"/>
      <c r="AT9" s="4"/>
      <c r="AV9" s="4"/>
      <c r="AW9" s="4"/>
      <c r="AZ9" s="4"/>
      <c r="BA9" s="4"/>
      <c r="BD9" s="4"/>
      <c r="BE9" s="4"/>
      <c r="BF9" s="4"/>
      <c r="BG9" s="4"/>
      <c r="BH9" s="4"/>
      <c r="BI9" s="4"/>
      <c r="BK9" s="4"/>
      <c r="BL9" s="4"/>
      <c r="BM9" s="4"/>
    </row>
    <row r="10" spans="1:93" ht="14.45" x14ac:dyDescent="0.3">
      <c r="A10" s="9"/>
      <c r="B10" s="12"/>
      <c r="C10" s="12"/>
      <c r="D10" s="4"/>
      <c r="E10" s="4"/>
      <c r="F10" s="4"/>
      <c r="G10" s="4"/>
      <c r="H10" s="4"/>
      <c r="I10" s="10"/>
      <c r="J10" s="11"/>
      <c r="L10" s="4"/>
      <c r="N10" s="4"/>
      <c r="P10" s="4"/>
      <c r="R10" s="4"/>
      <c r="T10" s="4"/>
      <c r="V10" s="4"/>
      <c r="W10" s="4"/>
      <c r="Y10" s="4"/>
      <c r="AA10" s="4"/>
      <c r="AC10" s="4"/>
      <c r="AE10" s="4"/>
      <c r="AF10" s="4"/>
      <c r="AH10" s="4"/>
      <c r="AI10" s="4"/>
      <c r="AK10" s="4"/>
      <c r="AM10" s="4"/>
      <c r="AO10" s="4"/>
      <c r="AP10" s="4"/>
      <c r="AR10" s="4"/>
      <c r="AS10" s="4"/>
      <c r="AT10" s="4"/>
      <c r="AV10" s="4"/>
      <c r="AW10" s="4"/>
      <c r="AZ10" s="4"/>
      <c r="BA10" s="4"/>
      <c r="BD10" s="4"/>
      <c r="BE10" s="4"/>
      <c r="BF10" s="4"/>
      <c r="BG10" s="4"/>
      <c r="BH10" s="4"/>
      <c r="BI10" s="4"/>
      <c r="BK10" s="4"/>
      <c r="BL10" s="4"/>
      <c r="BM10" s="4"/>
    </row>
    <row r="11" spans="1:93" ht="14.45" x14ac:dyDescent="0.3">
      <c r="A11" s="9"/>
      <c r="B11" s="12"/>
      <c r="C11" s="12"/>
      <c r="D11" s="4"/>
      <c r="E11" s="4"/>
      <c r="F11" s="4"/>
      <c r="G11" s="4"/>
      <c r="H11" s="4"/>
      <c r="I11" s="10"/>
      <c r="J11" s="11"/>
      <c r="L11" s="4"/>
      <c r="N11" s="4"/>
      <c r="P11" s="4"/>
      <c r="R11" s="4"/>
      <c r="T11" s="4"/>
      <c r="V11" s="4"/>
      <c r="W11" s="4"/>
      <c r="Y11" s="4"/>
      <c r="AA11" s="4"/>
      <c r="AC11" s="4"/>
      <c r="AE11" s="4"/>
      <c r="AF11" s="4"/>
      <c r="AH11" s="4"/>
      <c r="AI11" s="4"/>
      <c r="AK11" s="4"/>
      <c r="AM11" s="4"/>
      <c r="AO11" s="4"/>
      <c r="AP11" s="4"/>
      <c r="AR11" s="4"/>
      <c r="AS11" s="4"/>
      <c r="AT11" s="4"/>
      <c r="AV11" s="4"/>
      <c r="AW11" s="4"/>
      <c r="AZ11" s="4"/>
      <c r="BA11" s="4"/>
      <c r="BD11" s="4"/>
      <c r="BE11" s="4"/>
      <c r="BF11" s="4"/>
      <c r="BG11" s="4"/>
      <c r="BH11" s="4"/>
      <c r="BI11" s="4"/>
      <c r="BK11" s="4"/>
      <c r="BL11" s="4"/>
      <c r="BM11" s="4"/>
    </row>
  </sheetData>
  <sortState ref="A3:CO7">
    <sortCondition descending="1" ref="J3:J7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Ανθρώπινου Δυναμικού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2025-05-14T07:34:37Z</dcterms:modified>
</cp:coreProperties>
</file>