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0395" tabRatio="599"/>
  </bookViews>
  <sheets>
    <sheet name="Πολ. Ποιότητας &amp; Μετρολογίας" sheetId="30" r:id="rId1"/>
  </sheets>
  <calcPr calcId="145621"/>
</workbook>
</file>

<file path=xl/calcChain.xml><?xml version="1.0" encoding="utf-8"?>
<calcChain xmlns="http://schemas.openxmlformats.org/spreadsheetml/2006/main">
  <c r="BK14" i="30" l="1"/>
  <c r="BH14" i="30"/>
  <c r="BE14" i="30" s="1"/>
  <c r="AV14" i="30"/>
  <c r="AW14" i="30" s="1"/>
  <c r="AR14" i="30"/>
  <c r="AO14" i="30"/>
  <c r="AM14" i="30"/>
  <c r="AK14" i="30"/>
  <c r="AP14" i="30" s="1"/>
  <c r="AH14" i="30"/>
  <c r="AI14" i="30" s="1"/>
  <c r="AE14" i="30"/>
  <c r="AC14" i="30"/>
  <c r="AA14" i="30"/>
  <c r="AF14" i="30" s="1"/>
  <c r="Y14" i="30"/>
  <c r="V14" i="30"/>
  <c r="T14" i="30"/>
  <c r="R14" i="30"/>
  <c r="P14" i="30"/>
  <c r="N14" i="30"/>
  <c r="L14" i="30"/>
  <c r="W14" i="30" l="1"/>
  <c r="D14" i="30" s="1"/>
  <c r="BD14" i="30"/>
  <c r="AZ14" i="30" s="1"/>
  <c r="BA14" i="30" s="1"/>
  <c r="BM14" i="30" s="1"/>
  <c r="BL14" i="30"/>
  <c r="AS14" i="30" s="1"/>
  <c r="AT14" i="30" s="1"/>
  <c r="E14" i="30" l="1"/>
  <c r="F14" i="30"/>
  <c r="G14" i="30"/>
  <c r="H14" i="30" s="1"/>
  <c r="I14" i="30" s="1"/>
  <c r="J14" i="30" l="1"/>
  <c r="BK19" i="30"/>
  <c r="BI19" i="30"/>
  <c r="BH19" i="30"/>
  <c r="AV19" i="30"/>
  <c r="AW19" i="30" s="1"/>
  <c r="AR19" i="30"/>
  <c r="AP19" i="30"/>
  <c r="AO19" i="30"/>
  <c r="AM19" i="30"/>
  <c r="AK19" i="30"/>
  <c r="AI19" i="30"/>
  <c r="AH19" i="30"/>
  <c r="AE19" i="30"/>
  <c r="AC19" i="30"/>
  <c r="AA19" i="30"/>
  <c r="AF19" i="30" s="1"/>
  <c r="Y19" i="30"/>
  <c r="V19" i="30"/>
  <c r="T19" i="30"/>
  <c r="R19" i="30"/>
  <c r="P19" i="30"/>
  <c r="N19" i="30"/>
  <c r="L19" i="30"/>
  <c r="BD19" i="30" l="1"/>
  <c r="BE19" i="30"/>
  <c r="AZ19" i="30"/>
  <c r="BA19" i="30" s="1"/>
  <c r="BM19" i="30" s="1"/>
  <c r="W19" i="30"/>
  <c r="D19" i="30" s="1"/>
  <c r="BL19" i="30"/>
  <c r="AS19" i="30" s="1"/>
  <c r="AT19" i="30" s="1"/>
  <c r="G19" i="30" l="1"/>
  <c r="H19" i="30" s="1"/>
  <c r="I19" i="30" s="1"/>
  <c r="F19" i="30"/>
  <c r="J19" i="30" s="1"/>
  <c r="E19" i="30"/>
  <c r="BK12" i="30" l="1"/>
  <c r="BI12" i="30"/>
  <c r="BH12" i="30"/>
  <c r="BE12" i="30" s="1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AP12" i="30" l="1"/>
  <c r="AF12" i="30"/>
  <c r="W12" i="30"/>
  <c r="D12" i="30" s="1"/>
  <c r="BD12" i="30"/>
  <c r="AZ12" i="30" s="1"/>
  <c r="BL12" i="30"/>
  <c r="AS12" i="30" s="1"/>
  <c r="AT12" i="30" s="1"/>
  <c r="BA12" i="30" l="1"/>
  <c r="BM12" i="30" s="1"/>
  <c r="G12" i="30" s="1"/>
  <c r="H12" i="30" s="1"/>
  <c r="I12" i="30" s="1"/>
  <c r="F12" i="30"/>
  <c r="E12" i="30"/>
  <c r="J12" i="30" l="1"/>
  <c r="BK18" i="30" l="1"/>
  <c r="BL18" i="30" s="1"/>
  <c r="BI18" i="30"/>
  <c r="BH18" i="30"/>
  <c r="BD18" i="30" s="1"/>
  <c r="AV18" i="30"/>
  <c r="AW18" i="30" s="1"/>
  <c r="AR18" i="30"/>
  <c r="AO18" i="30"/>
  <c r="AM18" i="30"/>
  <c r="AK18" i="30"/>
  <c r="AH18" i="30"/>
  <c r="AI18" i="30" s="1"/>
  <c r="AE18" i="30"/>
  <c r="AC18" i="30"/>
  <c r="AA18" i="30"/>
  <c r="Y18" i="30"/>
  <c r="V18" i="30"/>
  <c r="T18" i="30"/>
  <c r="R18" i="30"/>
  <c r="P18" i="30"/>
  <c r="N18" i="30"/>
  <c r="L18" i="30"/>
  <c r="AP18" i="30" l="1"/>
  <c r="AS18" i="30"/>
  <c r="AT18" i="30" s="1"/>
  <c r="AF18" i="30"/>
  <c r="W18" i="30"/>
  <c r="BE18" i="30"/>
  <c r="AZ18" i="30" s="1"/>
  <c r="BA18" i="30" s="1"/>
  <c r="BM18" i="30" s="1"/>
  <c r="G18" i="30" l="1"/>
  <c r="H18" i="30" s="1"/>
  <c r="I18" i="30" s="1"/>
  <c r="D18" i="30"/>
  <c r="E18" i="30" s="1"/>
  <c r="F18" i="30" l="1"/>
  <c r="J18" i="30" s="1"/>
  <c r="BK4" i="30"/>
  <c r="BH4" i="30"/>
  <c r="BD4" i="30" s="1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E4" i="30" l="1"/>
  <c r="AF4" i="30"/>
  <c r="W4" i="30"/>
  <c r="AP4" i="30"/>
  <c r="BM4" i="30"/>
  <c r="BL4" i="30"/>
  <c r="AS4" i="30" s="1"/>
  <c r="AT4" i="30" s="1"/>
  <c r="G4" i="30" s="1"/>
  <c r="H4" i="30" s="1"/>
  <c r="I4" i="30" s="1"/>
  <c r="D4" i="30" l="1"/>
  <c r="F4" i="30" s="1"/>
  <c r="J4" i="30" s="1"/>
  <c r="E4" i="30" l="1"/>
  <c r="BK10" i="30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E10" i="30" l="1"/>
  <c r="BD10" i="30"/>
  <c r="AZ10" i="30" s="1"/>
  <c r="BA10" i="30" s="1"/>
  <c r="BM10" i="30" s="1"/>
  <c r="AP10" i="30"/>
  <c r="W10" i="30"/>
  <c r="AF10" i="30"/>
  <c r="BL10" i="30"/>
  <c r="AS10" i="30" s="1"/>
  <c r="AT10" i="30" s="1"/>
  <c r="D10" i="30" l="1"/>
  <c r="F10" i="30" s="1"/>
  <c r="E10" i="30"/>
  <c r="G10" i="30"/>
  <c r="H10" i="30" s="1"/>
  <c r="I10" i="30" s="1"/>
  <c r="J10" i="30" l="1"/>
  <c r="BK17" i="30"/>
  <c r="BI17" i="30"/>
  <c r="BH17" i="30"/>
  <c r="AV17" i="30"/>
  <c r="AW17" i="30" s="1"/>
  <c r="AR17" i="30"/>
  <c r="AO17" i="30"/>
  <c r="AM17" i="30"/>
  <c r="AK17" i="30"/>
  <c r="AH17" i="30"/>
  <c r="AI17" i="30" s="1"/>
  <c r="AE17" i="30"/>
  <c r="AC17" i="30"/>
  <c r="AA17" i="30"/>
  <c r="Y17" i="30"/>
  <c r="V17" i="30"/>
  <c r="T17" i="30"/>
  <c r="R17" i="30"/>
  <c r="P17" i="30"/>
  <c r="N17" i="30"/>
  <c r="L17" i="30"/>
  <c r="BD17" i="30" l="1"/>
  <c r="AP17" i="30"/>
  <c r="AF17" i="30"/>
  <c r="BE17" i="30"/>
  <c r="W17" i="30"/>
  <c r="BL17" i="30"/>
  <c r="AS17" i="30" s="1"/>
  <c r="AT17" i="30" s="1"/>
  <c r="D17" i="30" l="1"/>
  <c r="E17" i="30" s="1"/>
  <c r="AZ17" i="30"/>
  <c r="BA17" i="30" s="1"/>
  <c r="BM17" i="30" s="1"/>
  <c r="G17" i="30" s="1"/>
  <c r="H17" i="30" s="1"/>
  <c r="I17" i="30" s="1"/>
  <c r="F17" i="30" l="1"/>
  <c r="J17" i="30" s="1"/>
  <c r="BK16" i="30" l="1"/>
  <c r="BI16" i="30"/>
  <c r="BH16" i="30"/>
  <c r="AV16" i="30"/>
  <c r="AW16" i="30" s="1"/>
  <c r="AR16" i="30"/>
  <c r="AO16" i="30"/>
  <c r="AM16" i="30"/>
  <c r="AK16" i="30"/>
  <c r="AH16" i="30"/>
  <c r="AI16" i="30" s="1"/>
  <c r="AE16" i="30"/>
  <c r="AC16" i="30"/>
  <c r="AA16" i="30"/>
  <c r="Y16" i="30"/>
  <c r="V16" i="30"/>
  <c r="T16" i="30"/>
  <c r="R16" i="30"/>
  <c r="P16" i="30"/>
  <c r="N16" i="30"/>
  <c r="L16" i="30"/>
  <c r="AF16" i="30" l="1"/>
  <c r="BD16" i="30"/>
  <c r="AP16" i="30"/>
  <c r="BE16" i="30"/>
  <c r="W16" i="30"/>
  <c r="D16" i="30" s="1"/>
  <c r="BL16" i="30"/>
  <c r="AS16" i="30" s="1"/>
  <c r="AT16" i="30" s="1"/>
  <c r="AZ16" i="30" l="1"/>
  <c r="BA16" i="30" s="1"/>
  <c r="BM16" i="30" s="1"/>
  <c r="G16" i="30"/>
  <c r="H16" i="30" s="1"/>
  <c r="I16" i="30" s="1"/>
  <c r="F16" i="30"/>
  <c r="E16" i="30"/>
  <c r="J16" i="30" l="1"/>
  <c r="BK13" i="30"/>
  <c r="BL13" i="30" s="1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D13" i="30" l="1"/>
  <c r="AP13" i="30"/>
  <c r="W13" i="30"/>
  <c r="AS13" i="30"/>
  <c r="AT13" i="30" s="1"/>
  <c r="AF13" i="30"/>
  <c r="BE13" i="30"/>
  <c r="AZ13" i="30" s="1"/>
  <c r="D13" i="30" l="1"/>
  <c r="E13" i="30" s="1"/>
  <c r="BA13" i="30"/>
  <c r="BM13" i="30" s="1"/>
  <c r="G13" i="30" s="1"/>
  <c r="H13" i="30" s="1"/>
  <c r="I13" i="30" s="1"/>
  <c r="F13" i="30" l="1"/>
  <c r="J13" i="30"/>
  <c r="BK3" i="30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AP3" i="30" l="1"/>
  <c r="AF3" i="30"/>
  <c r="BD3" i="30"/>
  <c r="W3" i="30"/>
  <c r="BE3" i="30"/>
  <c r="BL3" i="30"/>
  <c r="AS3" i="30" s="1"/>
  <c r="AT3" i="30" s="1"/>
  <c r="AZ3" i="30" l="1"/>
  <c r="D3" i="30"/>
  <c r="BA3" i="30" l="1"/>
  <c r="BM3" i="30" s="1"/>
  <c r="G3" i="30" s="1"/>
  <c r="H3" i="30" s="1"/>
  <c r="I3" i="30" s="1"/>
  <c r="E3" i="30"/>
  <c r="F3" i="30"/>
  <c r="BK11" i="30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E11" i="30" l="1"/>
  <c r="J3" i="30"/>
  <c r="BD11" i="30"/>
  <c r="AZ11" i="30" s="1"/>
  <c r="BA11" i="30" s="1"/>
  <c r="BM11" i="30" s="1"/>
  <c r="AP11" i="30"/>
  <c r="AF11" i="30"/>
  <c r="W11" i="30"/>
  <c r="BL11" i="30"/>
  <c r="AS11" i="30" s="1"/>
  <c r="AT11" i="30" s="1"/>
  <c r="D11" i="30" l="1"/>
  <c r="E11" i="30" s="1"/>
  <c r="G11" i="30"/>
  <c r="H11" i="30" s="1"/>
  <c r="I11" i="30" s="1"/>
  <c r="F11" i="30" l="1"/>
  <c r="J11" i="30"/>
  <c r="BK15" i="30"/>
  <c r="BL15" i="30" s="1"/>
  <c r="BI15" i="30"/>
  <c r="BH15" i="30"/>
  <c r="BE15" i="30" s="1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AP15" i="30" l="1"/>
  <c r="W15" i="30"/>
  <c r="BD15" i="30"/>
  <c r="AF15" i="30"/>
  <c r="AS15" i="30"/>
  <c r="AT15" i="30" s="1"/>
  <c r="D15" i="30" l="1"/>
  <c r="AZ15" i="30"/>
  <c r="F15" i="30" l="1"/>
  <c r="E15" i="30"/>
  <c r="BA15" i="30"/>
  <c r="BM15" i="30" s="1"/>
  <c r="G15" i="30" s="1"/>
  <c r="H15" i="30" s="1"/>
  <c r="I15" i="30" s="1"/>
  <c r="BK6" i="30"/>
  <c r="BI6" i="30"/>
  <c r="BH6" i="30"/>
  <c r="BD6" i="30" s="1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AP6" i="30" l="1"/>
  <c r="BE6" i="30"/>
  <c r="AZ6" i="30" s="1"/>
  <c r="J15" i="30"/>
  <c r="AF6" i="30"/>
  <c r="W6" i="30"/>
  <c r="BL6" i="30"/>
  <c r="AS6" i="30" s="1"/>
  <c r="AT6" i="30" s="1"/>
  <c r="BA6" i="30" l="1"/>
  <c r="BM6" i="30" s="1"/>
  <c r="G6" i="30" s="1"/>
  <c r="H6" i="30" s="1"/>
  <c r="I6" i="30" s="1"/>
  <c r="D6" i="30"/>
  <c r="E6" i="30" s="1"/>
  <c r="F6" i="30" l="1"/>
  <c r="J6" i="30" s="1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E5" i="30" l="1"/>
  <c r="AF5" i="30"/>
  <c r="AP5" i="30"/>
  <c r="W5" i="30"/>
  <c r="BD5" i="30"/>
  <c r="AZ5" i="30" s="1"/>
  <c r="BL5" i="30"/>
  <c r="AS5" i="30" s="1"/>
  <c r="AT5" i="30" s="1"/>
  <c r="D5" i="30" l="1"/>
  <c r="F5" i="30" s="1"/>
  <c r="BA5" i="30"/>
  <c r="BM5" i="30" s="1"/>
  <c r="G5" i="30" s="1"/>
  <c r="H5" i="30" s="1"/>
  <c r="I5" i="30" s="1"/>
  <c r="J5" i="30" s="1"/>
  <c r="E5" i="30" l="1"/>
  <c r="BK7" i="30"/>
  <c r="BL7" i="30" s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E7" i="30" l="1"/>
  <c r="AF7" i="30"/>
  <c r="AP7" i="30"/>
  <c r="W7" i="30"/>
  <c r="AS7" i="30"/>
  <c r="AT7" i="30" s="1"/>
  <c r="BD7" i="30"/>
  <c r="AZ7" i="30" s="1"/>
  <c r="D7" i="30" l="1"/>
  <c r="F7" i="30" s="1"/>
  <c r="BA7" i="30"/>
  <c r="BM7" i="30" s="1"/>
  <c r="G7" i="30" s="1"/>
  <c r="H7" i="30" s="1"/>
  <c r="I7" i="30" s="1"/>
  <c r="E7" i="30" l="1"/>
  <c r="J7" i="30"/>
  <c r="BK9" i="30" l="1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8" i="30"/>
  <c r="BL8" i="30" s="1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AF9" i="30" l="1"/>
  <c r="AS8" i="30"/>
  <c r="AT8" i="30" s="1"/>
  <c r="AF8" i="30"/>
  <c r="AP8" i="30"/>
  <c r="AP9" i="30"/>
  <c r="W8" i="30"/>
  <c r="W9" i="30"/>
  <c r="BD9" i="30"/>
  <c r="BE9" i="30" s="1"/>
  <c r="AZ9" i="30" s="1"/>
  <c r="BL9" i="30"/>
  <c r="AS9" i="30" s="1"/>
  <c r="AT9" i="30" s="1"/>
  <c r="BD8" i="30"/>
  <c r="BE8" i="30"/>
  <c r="D9" i="30" l="1"/>
  <c r="F9" i="30" s="1"/>
  <c r="AZ8" i="30"/>
  <c r="BA8" i="30" s="1"/>
  <c r="BM8" i="30" s="1"/>
  <c r="G8" i="30" s="1"/>
  <c r="H8" i="30" s="1"/>
  <c r="I8" i="30" s="1"/>
  <c r="D8" i="30"/>
  <c r="E8" i="30" s="1"/>
  <c r="BA9" i="30"/>
  <c r="BM9" i="30" s="1"/>
  <c r="G9" i="30" s="1"/>
  <c r="H9" i="30" s="1"/>
  <c r="I9" i="30" s="1"/>
  <c r="E9" i="30" l="1"/>
  <c r="F8" i="30"/>
  <c r="J8" i="30" s="1"/>
  <c r="J9" i="30"/>
</calcChain>
</file>

<file path=xl/sharedStrings.xml><?xml version="1.0" encoding="utf-8"?>
<sst xmlns="http://schemas.openxmlformats.org/spreadsheetml/2006/main" count="86" uniqueCount="80">
  <si>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</si>
  <si>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</si>
  <si>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</si>
  <si>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</si>
  <si>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</si>
  <si>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</si>
  <si>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</si>
  <si>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</si>
  <si>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</si>
  <si>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</si>
  <si>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</si>
  <si>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</si>
  <si>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</si>
  <si>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</si>
  <si>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</si>
  <si>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</si>
  <si>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</si>
  <si>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</si>
  <si>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</si>
  <si>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</si>
  <si>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</si>
  <si>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</si>
  <si>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</si>
  <si>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</si>
  <si>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</si>
  <si>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</si>
  <si>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</si>
  <si>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</si>
  <si>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</si>
  <si>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</si>
  <si>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</si>
  <si>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</si>
  <si>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</si>
  <si>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</si>
  <si>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</si>
  <si>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</si>
  <si>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</si>
  <si>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</si>
  <si>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</si>
  <si>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</si>
  <si>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</si>
  <si>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ΙΩΑΝΝΗΣ</t>
  </si>
  <si>
    <t>ΕΛΕΝΗ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</si>
  <si>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</si>
  <si>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</si>
  <si>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</si>
  <si>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</si>
  <si>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</si>
  <si>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</si>
  <si>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ΒΑΣΙΛΕΙΟΣ</t>
  </si>
  <si>
    <t>ΠΑΡΑΣΚΕΥΗ</t>
  </si>
  <si>
    <t>ΧΡΗΣΤΟΣ</t>
  </si>
  <si>
    <t>ΣΕΡΒΟΣ</t>
  </si>
  <si>
    <t>ΑΝΑΣΤΑΣΙΟΣ</t>
  </si>
  <si>
    <t>ΜΑΡΙΑ</t>
  </si>
  <si>
    <t>ΖΗΡΑ</t>
  </si>
  <si>
    <t>ΕΥΑΓΓΕΛΙΑ</t>
  </si>
  <si>
    <t>ΟΒΕΖΙΚΟΓΛΟΥ</t>
  </si>
  <si>
    <t>ΜΑΥΡΟΕΙΔΗΣ</t>
  </si>
  <si>
    <t>ΑΛΕΞΑΝΔΡΟΠΟΥΛΟΥ</t>
  </si>
  <si>
    <t>ΑΝΑΣΤΑΣΙΑ</t>
  </si>
  <si>
    <t>ΡΩΜΑΙΟΥ</t>
  </si>
  <si>
    <t>ΖΑΧΑΡΕΝΙΑ</t>
  </si>
  <si>
    <t>ΔΡΟΣΟΣ</t>
  </si>
  <si>
    <t>ΓΕΩΡΜΑΣ</t>
  </si>
  <si>
    <t>ΟΔΥΣΣΕΑΣ</t>
  </si>
  <si>
    <t>ΝΙΚΟΛΣΚΥ</t>
  </si>
  <si>
    <t>ΖΟΥΜΠΟΥ</t>
  </si>
  <si>
    <t>ΑΝΤΩΝΙΑ</t>
  </si>
  <si>
    <t>ΦΕΡΤΗ</t>
  </si>
  <si>
    <t>ΘΕΟΧΑΡΗ</t>
  </si>
  <si>
    <t>ΚΩΤΤΑΚΗΣ</t>
  </si>
  <si>
    <t>ΑΛΕΞΑΝΡΟΠΟΥΛΟΥ</t>
  </si>
  <si>
    <t>ΙΩΑΝΝΑ</t>
  </si>
  <si>
    <t>ΒΑΡΣΑΜΙΔΗΣ</t>
  </si>
  <si>
    <t>ΧΡΗΣΤΟΓΛΟΥ</t>
  </si>
  <si>
    <t>ΔΗΜΗΤΡΑ</t>
  </si>
  <si>
    <t>ΠΑΠΑΔΟΠΟΥΛΟΣ</t>
  </si>
  <si>
    <t>ΑΛΕΞΑΝΔΡΟΣ</t>
  </si>
  <si>
    <t xml:space="preserve">Προσωρινός πίνακας κατάταξης υποψηφίων της Διεύθυνσης Πολιτικής Ποιότητας και Μετρολογίας (άρθρο 49 π.δ. 5/2022) της Γενικής Διεύθυνσης Βιομηχανικών Υποδομών και Επιχειρηματικού Περιβάλλοντος της Γενικής Γραμματείας Βιομηχανίας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</si>
</sst>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workbookViewId="0">
      <pane ySplit="2" topLeftCell="A3" activePane="bottomLeft" state="frozen"/>
      <selection activeCell="AB1" sqref="AB1"/>
      <selection pane="bottomLeft" sqref="A1:Z1"/>
    </sheetView>
  </sheetViews>
  <sheetFormatPr defaultRowHeight="15" x14ac:dyDescent="0.25"/>
  <cols>
    <col min="1" max="1" width="9.140625" style="2"/>
    <col min="2" max="2" width="23.28515625" style="2" customWidth="1"/>
    <col min="3" max="3" width="21.7109375" style="2" customWidth="1"/>
    <col min="4" max="6" width="9.140625" style="2" customWidth="1"/>
    <col min="7" max="7" width="8" style="2" customWidth="1"/>
    <col min="8" max="8" width="8.5703125" style="2" customWidth="1"/>
    <col min="9" max="9" width="9.140625" style="2" customWidth="1"/>
    <col min="10" max="10" width="13.7109375" style="2" customWidth="1"/>
    <col min="11" max="11" width="9.140625" style="2"/>
    <col min="12" max="12" width="9.140625" style="2" customWidth="1"/>
    <col min="13" max="13" width="9.140625" style="2"/>
    <col min="14" max="14" width="9.140625" style="2" customWidth="1"/>
    <col min="15" max="15" width="9.140625" style="2"/>
    <col min="16" max="16" width="10.7109375" style="2" customWidth="1"/>
    <col min="17" max="17" width="6.85546875" style="2" customWidth="1"/>
    <col min="18" max="18" width="11.28515625" style="2" customWidth="1"/>
    <col min="19" max="19" width="8" style="2" customWidth="1"/>
    <col min="20" max="20" width="10" style="2" customWidth="1"/>
    <col min="21" max="21" width="8" style="2" customWidth="1"/>
    <col min="22" max="23" width="9.140625" style="2" customWidth="1"/>
    <col min="24" max="24" width="9.140625" style="2"/>
    <col min="25" max="25" width="9.140625" style="2" customWidth="1"/>
    <col min="26" max="26" width="9.140625" style="2"/>
    <col min="27" max="27" width="9.140625" style="2" customWidth="1"/>
    <col min="28" max="28" width="9.140625" style="2"/>
    <col min="29" max="29" width="9.140625" style="2" customWidth="1"/>
    <col min="30" max="30" width="7.42578125" style="2" customWidth="1"/>
    <col min="31" max="31" width="8.140625" style="2" customWidth="1"/>
    <col min="32" max="32" width="9.140625" style="2" customWidth="1"/>
    <col min="33" max="33" width="9.140625" style="2"/>
    <col min="34" max="35" width="9.140625" style="2" customWidth="1"/>
    <col min="36" max="36" width="9.140625" style="2"/>
    <col min="37" max="37" width="9.140625" style="2" customWidth="1"/>
    <col min="38" max="38" width="9.140625" style="2"/>
    <col min="39" max="39" width="9.140625" style="2" customWidth="1"/>
    <col min="40" max="40" width="9.140625" style="2"/>
    <col min="41" max="42" width="9.140625" style="2" customWidth="1"/>
    <col min="43" max="44" width="12.140625" style="2" customWidth="1"/>
    <col min="45" max="45" width="15" style="2" bestFit="1" customWidth="1"/>
    <col min="46" max="46" width="11.140625" style="2" customWidth="1"/>
    <col min="47" max="48" width="9.140625" style="2" customWidth="1"/>
    <col min="49" max="49" width="15" style="2" customWidth="1"/>
    <col min="50" max="50" width="10.28515625" style="2" bestFit="1" customWidth="1"/>
    <col min="51" max="51" width="11.42578125" style="2" bestFit="1" customWidth="1"/>
    <col min="52" max="53" width="11.42578125" style="2" customWidth="1"/>
    <col min="54" max="54" width="12.42578125" style="2" customWidth="1"/>
    <col min="55" max="55" width="14" style="2" customWidth="1"/>
    <col min="56" max="57" width="9.28515625" style="2" customWidth="1"/>
    <col min="58" max="58" width="11.5703125" style="2" bestFit="1" customWidth="1"/>
    <col min="59" max="59" width="14.42578125" style="2" customWidth="1"/>
    <col min="60" max="61" width="10.85546875" style="2" customWidth="1"/>
    <col min="62" max="62" width="15.140625" style="2" customWidth="1"/>
    <col min="63" max="63" width="16.28515625" style="2" customWidth="1"/>
    <col min="64" max="64" width="10.42578125" style="2" customWidth="1"/>
    <col min="65" max="65" width="13.5703125" style="2" customWidth="1"/>
    <col min="66" max="66" width="17.5703125" style="3" customWidth="1"/>
    <col min="67" max="93" width="9.140625" style="3"/>
    <col min="94" max="16384" width="9.140625" style="2"/>
  </cols>
  <sheetData>
    <row r="1" spans="1:93" ht="66.75" customHeight="1" x14ac:dyDescent="0.25">
      <c r="A1" s="33" t="s">
        <v>79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14"/>
    </row>
    <row r="2" spans="1:93" s="23" customFormat="1" ht="108" customHeight="1" x14ac:dyDescent="0.25">
      <c r="A2" s="15" t="s">
        <v>0</v>
      </c>
      <c r="B2" s="16" t="s">
        <v>10</v>
      </c>
      <c r="C2" s="16" t="s">
        <v>11</v>
      </c>
      <c r="D2" s="17" t="s">
        <v>1</v>
      </c>
      <c r="E2" s="18" t="s">
        <v>25</v>
      </c>
      <c r="F2" s="17" t="s">
        <v>25</v>
      </c>
      <c r="G2" s="17" t="s">
        <v>26</v>
      </c>
      <c r="H2" s="18" t="s">
        <v>27</v>
      </c>
      <c r="I2" s="18" t="s">
        <v>27</v>
      </c>
      <c r="J2" s="19" t="s">
        <v>28</v>
      </c>
      <c r="K2" s="36" t="s">
        <v>2</v>
      </c>
      <c r="L2" s="37"/>
      <c r="M2" s="36" t="s">
        <v>3</v>
      </c>
      <c r="N2" s="37"/>
      <c r="O2" s="36" t="s">
        <v>29</v>
      </c>
      <c r="P2" s="37"/>
      <c r="Q2" s="36" t="s">
        <v>30</v>
      </c>
      <c r="R2" s="37"/>
      <c r="S2" s="36" t="s">
        <v>31</v>
      </c>
      <c r="T2" s="37"/>
      <c r="U2" s="36" t="s">
        <v>33</v>
      </c>
      <c r="V2" s="37"/>
      <c r="W2" s="18" t="s">
        <v>32</v>
      </c>
      <c r="X2" s="36" t="s">
        <v>4</v>
      </c>
      <c r="Y2" s="37"/>
      <c r="Z2" s="36" t="s">
        <v>34</v>
      </c>
      <c r="AA2" s="37"/>
      <c r="AB2" s="36" t="s">
        <v>12</v>
      </c>
      <c r="AC2" s="37"/>
      <c r="AD2" s="36" t="s">
        <v>35</v>
      </c>
      <c r="AE2" s="37"/>
      <c r="AF2" s="18" t="s">
        <v>36</v>
      </c>
      <c r="AG2" s="36" t="s">
        <v>9</v>
      </c>
      <c r="AH2" s="37"/>
      <c r="AI2" s="20" t="s">
        <v>9</v>
      </c>
      <c r="AJ2" s="36" t="s">
        <v>5</v>
      </c>
      <c r="AK2" s="37"/>
      <c r="AL2" s="36" t="s">
        <v>6</v>
      </c>
      <c r="AM2" s="37"/>
      <c r="AN2" s="36" t="s">
        <v>7</v>
      </c>
      <c r="AO2" s="37"/>
      <c r="AP2" s="18" t="s">
        <v>8</v>
      </c>
      <c r="AQ2" s="18" t="s">
        <v>13</v>
      </c>
      <c r="AR2" s="18" t="s">
        <v>19</v>
      </c>
      <c r="AS2" s="18" t="s">
        <v>22</v>
      </c>
      <c r="AT2" s="18" t="s">
        <v>18</v>
      </c>
      <c r="AU2" s="18" t="s">
        <v>14</v>
      </c>
      <c r="AV2" s="18" t="s">
        <v>14</v>
      </c>
      <c r="AW2" s="18" t="s">
        <v>14</v>
      </c>
      <c r="AX2" s="18" t="s">
        <v>37</v>
      </c>
      <c r="AY2" s="18" t="s">
        <v>15</v>
      </c>
      <c r="AZ2" s="18" t="s">
        <v>43</v>
      </c>
      <c r="BA2" s="18" t="s">
        <v>44</v>
      </c>
      <c r="BB2" s="18" t="s">
        <v>38</v>
      </c>
      <c r="BC2" s="18" t="s">
        <v>16</v>
      </c>
      <c r="BD2" s="18" t="s">
        <v>45</v>
      </c>
      <c r="BE2" s="18" t="s">
        <v>46</v>
      </c>
      <c r="BF2" s="18" t="s">
        <v>39</v>
      </c>
      <c r="BG2" s="18" t="s">
        <v>17</v>
      </c>
      <c r="BH2" s="18" t="s">
        <v>47</v>
      </c>
      <c r="BI2" s="18" t="s">
        <v>48</v>
      </c>
      <c r="BJ2" s="21" t="s">
        <v>24</v>
      </c>
      <c r="BK2" s="18" t="s">
        <v>20</v>
      </c>
      <c r="BL2" s="22" t="s">
        <v>40</v>
      </c>
      <c r="BM2" s="22" t="s">
        <v>21</v>
      </c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s="27" customFormat="1" ht="16.5" x14ac:dyDescent="0.3">
      <c r="A3" s="24">
        <v>1</v>
      </c>
      <c r="B3" s="31" t="s">
        <v>63</v>
      </c>
      <c r="C3" s="28" t="s">
        <v>23</v>
      </c>
      <c r="D3" s="6">
        <f t="shared" ref="D3:D19" si="0">IF((L3+N3+W3+Y3+AF3+AI3+AP3)&gt;1000,1000,L3+N3+W3+Y3+AF3+AI3+AP3)</f>
        <v>800</v>
      </c>
      <c r="E3" s="6">
        <f t="shared" ref="E3:E19" si="1">IF(D3&gt;1000,1000,D3)</f>
        <v>800</v>
      </c>
      <c r="F3" s="6">
        <f t="shared" ref="F3:F19" si="2">D3*33%</f>
        <v>264</v>
      </c>
      <c r="G3" s="6">
        <f t="shared" ref="G3:G19" si="3">AT3+AV3+BM3</f>
        <v>688.5</v>
      </c>
      <c r="H3" s="6">
        <f t="shared" ref="H3:H19" si="4">IF(G3&gt;1000,1000,G3)</f>
        <v>688.5</v>
      </c>
      <c r="I3" s="26">
        <f t="shared" ref="I3:I19" si="5">H3*33%</f>
        <v>227.20500000000001</v>
      </c>
      <c r="J3" s="5">
        <f t="shared" ref="J3:J19" si="6">F3+I3</f>
        <v>491.20500000000004</v>
      </c>
      <c r="K3" s="6">
        <v>1</v>
      </c>
      <c r="L3" s="6">
        <f t="shared" ref="L3:L19" si="7">K3*100</f>
        <v>100</v>
      </c>
      <c r="M3" s="6">
        <v>1</v>
      </c>
      <c r="N3" s="6">
        <f t="shared" ref="N3:N19" si="8">M3*30</f>
        <v>30</v>
      </c>
      <c r="O3" s="6">
        <v>1</v>
      </c>
      <c r="P3" s="6">
        <f t="shared" ref="P3:P19" si="9">O3*200</f>
        <v>200</v>
      </c>
      <c r="Q3" s="6">
        <v>0</v>
      </c>
      <c r="R3" s="6">
        <f t="shared" ref="R3:R19" si="10">Q3*70</f>
        <v>0</v>
      </c>
      <c r="S3" s="6">
        <v>0</v>
      </c>
      <c r="T3" s="6">
        <f t="shared" ref="T3:T19" si="11">S3*150</f>
        <v>0</v>
      </c>
      <c r="U3" s="6">
        <v>1</v>
      </c>
      <c r="V3" s="6">
        <f t="shared" ref="V3:V19" si="12">IF(U3&gt;0,50,U3)</f>
        <v>50</v>
      </c>
      <c r="W3" s="6">
        <f t="shared" ref="W3:W19" si="13">IF((P3+R3+T3+V3)&gt;250,250,P3+R3+T3+V3)</f>
        <v>250</v>
      </c>
      <c r="X3" s="6">
        <v>0</v>
      </c>
      <c r="Y3" s="6">
        <f t="shared" ref="Y3:Y19" si="14">X3*275</f>
        <v>0</v>
      </c>
      <c r="Z3" s="6">
        <v>1</v>
      </c>
      <c r="AA3" s="6">
        <f t="shared" ref="AA3:AA19" si="15">Z3*350</f>
        <v>350</v>
      </c>
      <c r="AB3" s="6">
        <v>0</v>
      </c>
      <c r="AC3" s="6">
        <f t="shared" ref="AC3:AC19" si="16">AB3*100</f>
        <v>0</v>
      </c>
      <c r="AD3" s="6">
        <v>0</v>
      </c>
      <c r="AE3" s="6">
        <f t="shared" ref="AE3:AE19" si="17">IF(AD3&gt;0,70,AD3)</f>
        <v>0</v>
      </c>
      <c r="AF3" s="6">
        <f t="shared" ref="AF3:AF19" si="18">IF((AA3+AC3+AE3)&gt;420,420,AA3+AC3+AE3)</f>
        <v>350</v>
      </c>
      <c r="AG3" s="6">
        <v>4</v>
      </c>
      <c r="AH3" s="6">
        <f t="shared" ref="AH3:AH19" si="19">AG3*5</f>
        <v>20</v>
      </c>
      <c r="AI3" s="6">
        <f t="shared" ref="AI3:AI19" si="20">IF(AH3&gt;20,20,AH3)</f>
        <v>20</v>
      </c>
      <c r="AJ3" s="6">
        <v>1</v>
      </c>
      <c r="AK3" s="6">
        <f t="shared" ref="AK3:AK19" si="21">AJ3*50</f>
        <v>50</v>
      </c>
      <c r="AL3" s="6">
        <v>0</v>
      </c>
      <c r="AM3" s="6">
        <f t="shared" ref="AM3:AM19" si="22">AL3*30</f>
        <v>0</v>
      </c>
      <c r="AN3" s="6">
        <v>0</v>
      </c>
      <c r="AO3" s="6">
        <f t="shared" ref="AO3:AO19" si="23">AN3*10</f>
        <v>0</v>
      </c>
      <c r="AP3" s="6">
        <f t="shared" ref="AP3:AP19" si="24">IF((AK3+AM3+AO3)&gt;100,100,AK3+AM3+AO3)</f>
        <v>50</v>
      </c>
      <c r="AQ3" s="6">
        <v>270</v>
      </c>
      <c r="AR3" s="6">
        <f t="shared" ref="AR3:AR19" si="25">IF(AQ3&gt;396,396,AQ3)</f>
        <v>270</v>
      </c>
      <c r="AS3" s="6">
        <f t="shared" ref="AS3:AS19" si="26">AR3-BL3</f>
        <v>150</v>
      </c>
      <c r="AT3" s="6">
        <f t="shared" ref="AT3:AT19" si="27">AS3*1.5</f>
        <v>225</v>
      </c>
      <c r="AU3" s="6">
        <v>33</v>
      </c>
      <c r="AV3" s="6">
        <f t="shared" ref="AV3:AV19" si="28">AU3*1</f>
        <v>33</v>
      </c>
      <c r="AW3" s="6">
        <f t="shared" ref="AW3:AW19" si="29">IF(AV3&gt;84,84,AV3)</f>
        <v>33</v>
      </c>
      <c r="AX3" s="6">
        <v>63</v>
      </c>
      <c r="AY3" s="6">
        <v>21</v>
      </c>
      <c r="AZ3" s="6">
        <f>IF(BH3+BI3+BD3+BE3+AX3&lt;120,AX3,120-BH3-BI3-BD3-BE3)</f>
        <v>60</v>
      </c>
      <c r="BA3" s="6">
        <f>IF(BH3+BI3+BD3+BE3+AZ3+AY3&lt;120,AY3,120-BH3-BI3-BD3-BE3-AZ3)</f>
        <v>0</v>
      </c>
      <c r="BB3" s="6">
        <v>28</v>
      </c>
      <c r="BC3" s="6">
        <v>25</v>
      </c>
      <c r="BD3" s="6">
        <f t="shared" ref="BD3:BD19" si="30">IF(BH3+BI3+BB3&lt;120,BB3,120-BH3-BI3)</f>
        <v>28</v>
      </c>
      <c r="BE3" s="6">
        <f t="shared" ref="BE3:BE19" si="31">IF(BH3+BI3+BB3+BC3&lt;120,BC3,120-BH3-BI3-BD3)</f>
        <v>25</v>
      </c>
      <c r="BF3" s="6">
        <v>0</v>
      </c>
      <c r="BG3" s="6">
        <v>7</v>
      </c>
      <c r="BH3" s="6">
        <f t="shared" ref="BH3:BH19" si="32">IF(BF3&lt;120,BF3,120)</f>
        <v>0</v>
      </c>
      <c r="BI3" s="6">
        <f>IF(BF3+BG3&lt;120,BG3,120-BF3-BG3)</f>
        <v>7</v>
      </c>
      <c r="BJ3" s="6">
        <v>0</v>
      </c>
      <c r="BK3" s="6">
        <f t="shared" ref="BK3:BK19" si="33">AX3+AY3+BB3+BC3+BF3+BG3+BJ3</f>
        <v>144</v>
      </c>
      <c r="BL3" s="6">
        <f t="shared" ref="BL3:BL19" si="34">IF(BK3&gt;120,120,BK3)</f>
        <v>120</v>
      </c>
      <c r="BM3" s="6">
        <f t="shared" ref="BM3:BM19" si="35">IF(AY3+BC3+BG3&lt;BK3/2,BJ3*6+(BH3+BI3)*5.5+(BD3+BE3)*4+(AZ3+BA3)*3,BH3*5.5+BI3*5.5*0.85+BD3*4+BE3*4*0.85+AZ3*3+BA3*3*0.85)</f>
        <v>430.5</v>
      </c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>
        <v>30</v>
      </c>
      <c r="CJ3" s="3"/>
      <c r="CK3" s="3"/>
      <c r="CL3" s="3"/>
      <c r="CM3" s="3"/>
      <c r="CN3" s="3"/>
      <c r="CO3" s="3"/>
    </row>
    <row r="4" spans="1:93" s="27" customFormat="1" ht="16.5" x14ac:dyDescent="0.3">
      <c r="A4" s="24">
        <v>2</v>
      </c>
      <c r="B4" s="25" t="s">
        <v>71</v>
      </c>
      <c r="C4" s="28" t="s">
        <v>41</v>
      </c>
      <c r="D4" s="6">
        <f t="shared" si="0"/>
        <v>755</v>
      </c>
      <c r="E4" s="6">
        <f t="shared" si="1"/>
        <v>755</v>
      </c>
      <c r="F4" s="6">
        <f t="shared" si="2"/>
        <v>249.15</v>
      </c>
      <c r="G4" s="6">
        <f t="shared" si="3"/>
        <v>646.25</v>
      </c>
      <c r="H4" s="6">
        <f t="shared" si="4"/>
        <v>646.25</v>
      </c>
      <c r="I4" s="26">
        <f t="shared" si="5"/>
        <v>213.26250000000002</v>
      </c>
      <c r="J4" s="5">
        <f t="shared" si="6"/>
        <v>462.41250000000002</v>
      </c>
      <c r="K4" s="6">
        <v>1</v>
      </c>
      <c r="L4" s="6">
        <f t="shared" si="7"/>
        <v>100</v>
      </c>
      <c r="M4" s="6">
        <v>0</v>
      </c>
      <c r="N4" s="6">
        <f t="shared" si="8"/>
        <v>0</v>
      </c>
      <c r="O4" s="6">
        <v>1</v>
      </c>
      <c r="P4" s="6">
        <f t="shared" si="9"/>
        <v>200</v>
      </c>
      <c r="Q4" s="6">
        <v>0</v>
      </c>
      <c r="R4" s="6">
        <f t="shared" si="10"/>
        <v>0</v>
      </c>
      <c r="S4" s="6">
        <v>0</v>
      </c>
      <c r="T4" s="6">
        <f t="shared" si="11"/>
        <v>0</v>
      </c>
      <c r="U4" s="6">
        <v>1</v>
      </c>
      <c r="V4" s="6">
        <f t="shared" si="12"/>
        <v>50</v>
      </c>
      <c r="W4" s="6">
        <f t="shared" si="13"/>
        <v>250</v>
      </c>
      <c r="X4" s="6">
        <v>0</v>
      </c>
      <c r="Y4" s="6">
        <f t="shared" si="14"/>
        <v>0</v>
      </c>
      <c r="Z4" s="6">
        <v>1</v>
      </c>
      <c r="AA4" s="6">
        <f t="shared" si="15"/>
        <v>350</v>
      </c>
      <c r="AB4" s="6">
        <v>0</v>
      </c>
      <c r="AC4" s="6">
        <f t="shared" si="16"/>
        <v>0</v>
      </c>
      <c r="AD4" s="6">
        <v>0</v>
      </c>
      <c r="AE4" s="6">
        <f t="shared" si="17"/>
        <v>0</v>
      </c>
      <c r="AF4" s="6">
        <f t="shared" si="18"/>
        <v>350</v>
      </c>
      <c r="AG4" s="6">
        <v>1</v>
      </c>
      <c r="AH4" s="6">
        <f t="shared" si="19"/>
        <v>5</v>
      </c>
      <c r="AI4" s="6">
        <f t="shared" si="20"/>
        <v>5</v>
      </c>
      <c r="AJ4" s="6">
        <v>1</v>
      </c>
      <c r="AK4" s="6">
        <f t="shared" si="21"/>
        <v>50</v>
      </c>
      <c r="AL4" s="6">
        <v>0</v>
      </c>
      <c r="AM4" s="6">
        <f t="shared" si="22"/>
        <v>0</v>
      </c>
      <c r="AN4" s="6">
        <v>0</v>
      </c>
      <c r="AO4" s="6">
        <f t="shared" si="23"/>
        <v>0</v>
      </c>
      <c r="AP4" s="6">
        <f t="shared" si="24"/>
        <v>50</v>
      </c>
      <c r="AQ4" s="6">
        <v>264</v>
      </c>
      <c r="AR4" s="6">
        <f t="shared" si="25"/>
        <v>264</v>
      </c>
      <c r="AS4" s="6">
        <f t="shared" si="26"/>
        <v>153</v>
      </c>
      <c r="AT4" s="6">
        <f t="shared" si="27"/>
        <v>229.5</v>
      </c>
      <c r="AU4" s="6">
        <v>84</v>
      </c>
      <c r="AV4" s="6">
        <f t="shared" si="28"/>
        <v>84</v>
      </c>
      <c r="AW4" s="6">
        <f t="shared" si="29"/>
        <v>84</v>
      </c>
      <c r="AX4" s="6">
        <v>50</v>
      </c>
      <c r="AY4" s="6">
        <v>29</v>
      </c>
      <c r="AZ4" s="6">
        <v>50</v>
      </c>
      <c r="BA4" s="6">
        <v>29</v>
      </c>
      <c r="BB4" s="6">
        <v>0</v>
      </c>
      <c r="BC4" s="6">
        <v>32</v>
      </c>
      <c r="BD4" s="6">
        <f t="shared" si="30"/>
        <v>0</v>
      </c>
      <c r="BE4" s="6">
        <f t="shared" si="31"/>
        <v>32</v>
      </c>
      <c r="BF4" s="6">
        <v>0</v>
      </c>
      <c r="BG4" s="6">
        <v>0</v>
      </c>
      <c r="BH4" s="6">
        <f t="shared" si="32"/>
        <v>0</v>
      </c>
      <c r="BI4" s="6">
        <v>0</v>
      </c>
      <c r="BJ4" s="6">
        <v>0</v>
      </c>
      <c r="BK4" s="6">
        <f t="shared" si="33"/>
        <v>111</v>
      </c>
      <c r="BL4" s="6">
        <f t="shared" si="34"/>
        <v>111</v>
      </c>
      <c r="BM4" s="6">
        <f t="shared" si="35"/>
        <v>332.75</v>
      </c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>
        <v>275</v>
      </c>
      <c r="CJ4" s="7"/>
      <c r="CK4" s="7"/>
      <c r="CL4" s="7"/>
      <c r="CM4" s="7"/>
      <c r="CN4" s="7"/>
      <c r="CO4" s="7"/>
    </row>
    <row r="5" spans="1:93" ht="15" customHeight="1" x14ac:dyDescent="0.3">
      <c r="A5" s="24">
        <v>3</v>
      </c>
      <c r="B5" s="25" t="s">
        <v>55</v>
      </c>
      <c r="C5" s="25" t="s">
        <v>56</v>
      </c>
      <c r="D5" s="6">
        <f t="shared" si="0"/>
        <v>610</v>
      </c>
      <c r="E5" s="6">
        <f t="shared" si="1"/>
        <v>610</v>
      </c>
      <c r="F5" s="6">
        <f t="shared" si="2"/>
        <v>201.3</v>
      </c>
      <c r="G5" s="6">
        <f t="shared" si="3"/>
        <v>746</v>
      </c>
      <c r="H5" s="6">
        <f t="shared" si="4"/>
        <v>746</v>
      </c>
      <c r="I5" s="26">
        <f t="shared" si="5"/>
        <v>246.18</v>
      </c>
      <c r="J5" s="5">
        <f t="shared" si="6"/>
        <v>447.48</v>
      </c>
      <c r="K5" s="6">
        <v>1</v>
      </c>
      <c r="L5" s="6">
        <f t="shared" si="7"/>
        <v>100</v>
      </c>
      <c r="M5" s="6">
        <v>0</v>
      </c>
      <c r="N5" s="6">
        <f t="shared" si="8"/>
        <v>0</v>
      </c>
      <c r="O5" s="6">
        <v>0</v>
      </c>
      <c r="P5" s="6">
        <f t="shared" si="9"/>
        <v>0</v>
      </c>
      <c r="Q5" s="6">
        <v>0</v>
      </c>
      <c r="R5" s="6">
        <f t="shared" si="10"/>
        <v>0</v>
      </c>
      <c r="S5" s="6">
        <v>1</v>
      </c>
      <c r="T5" s="6">
        <f t="shared" si="11"/>
        <v>150</v>
      </c>
      <c r="U5" s="6">
        <v>0</v>
      </c>
      <c r="V5" s="6">
        <f t="shared" si="12"/>
        <v>0</v>
      </c>
      <c r="W5" s="6">
        <f t="shared" si="13"/>
        <v>150</v>
      </c>
      <c r="X5" s="6">
        <v>1</v>
      </c>
      <c r="Y5" s="6">
        <f t="shared" si="14"/>
        <v>275</v>
      </c>
      <c r="Z5" s="6">
        <v>0</v>
      </c>
      <c r="AA5" s="6">
        <f t="shared" si="15"/>
        <v>0</v>
      </c>
      <c r="AB5" s="6">
        <v>0</v>
      </c>
      <c r="AC5" s="6">
        <f t="shared" si="16"/>
        <v>0</v>
      </c>
      <c r="AD5" s="6">
        <v>0</v>
      </c>
      <c r="AE5" s="6">
        <f t="shared" si="17"/>
        <v>0</v>
      </c>
      <c r="AF5" s="6">
        <f t="shared" si="18"/>
        <v>0</v>
      </c>
      <c r="AG5" s="6">
        <v>1</v>
      </c>
      <c r="AH5" s="6">
        <f t="shared" si="19"/>
        <v>5</v>
      </c>
      <c r="AI5" s="6">
        <f t="shared" si="20"/>
        <v>5</v>
      </c>
      <c r="AJ5" s="6">
        <v>1</v>
      </c>
      <c r="AK5" s="6">
        <f t="shared" si="21"/>
        <v>50</v>
      </c>
      <c r="AL5" s="6">
        <v>1</v>
      </c>
      <c r="AM5" s="6">
        <f t="shared" si="22"/>
        <v>30</v>
      </c>
      <c r="AN5" s="6">
        <v>0</v>
      </c>
      <c r="AO5" s="6">
        <f t="shared" si="23"/>
        <v>0</v>
      </c>
      <c r="AP5" s="6">
        <f t="shared" si="24"/>
        <v>80</v>
      </c>
      <c r="AQ5" s="6">
        <v>366</v>
      </c>
      <c r="AR5" s="6">
        <f t="shared" si="25"/>
        <v>366</v>
      </c>
      <c r="AS5" s="6">
        <f t="shared" si="26"/>
        <v>246</v>
      </c>
      <c r="AT5" s="6">
        <f t="shared" si="27"/>
        <v>369</v>
      </c>
      <c r="AU5" s="6">
        <v>17</v>
      </c>
      <c r="AV5" s="6">
        <f t="shared" si="28"/>
        <v>17</v>
      </c>
      <c r="AW5" s="6">
        <f t="shared" si="29"/>
        <v>17</v>
      </c>
      <c r="AX5" s="6">
        <v>189</v>
      </c>
      <c r="AY5" s="6">
        <v>18</v>
      </c>
      <c r="AZ5" s="6">
        <f t="shared" ref="AZ5:AZ19" si="36">IF(BH5+BI5+BD5+BE5+AX5&lt;120,AX5,120-BH5-BI5-BD5-BE5)</f>
        <v>120</v>
      </c>
      <c r="BA5" s="6">
        <f t="shared" ref="BA5:BA19" si="37">IF(BH5+BI5+BD5+BE5+AZ5+AY5&lt;120,AY5,120-BH5-BI5-BD5-BE5-AZ5)</f>
        <v>0</v>
      </c>
      <c r="BB5" s="6">
        <v>0</v>
      </c>
      <c r="BC5" s="6">
        <v>0</v>
      </c>
      <c r="BD5" s="6">
        <f t="shared" si="30"/>
        <v>0</v>
      </c>
      <c r="BE5" s="6">
        <f t="shared" si="31"/>
        <v>0</v>
      </c>
      <c r="BF5" s="6">
        <v>0</v>
      </c>
      <c r="BG5" s="6">
        <v>0</v>
      </c>
      <c r="BH5" s="6">
        <f t="shared" si="32"/>
        <v>0</v>
      </c>
      <c r="BI5" s="6">
        <f t="shared" ref="BI5:BI13" si="38">IF(BF5+BG5&lt;120,BG5,120-BF5-BG5)</f>
        <v>0</v>
      </c>
      <c r="BJ5" s="6">
        <v>0</v>
      </c>
      <c r="BK5" s="6">
        <f t="shared" si="33"/>
        <v>207</v>
      </c>
      <c r="BL5" s="6">
        <f t="shared" si="34"/>
        <v>120</v>
      </c>
      <c r="BM5" s="6">
        <f t="shared" si="35"/>
        <v>360</v>
      </c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>
        <v>100</v>
      </c>
      <c r="CJ5" s="4"/>
      <c r="CK5" s="4"/>
      <c r="CL5" s="4"/>
      <c r="CM5" s="4"/>
      <c r="CN5" s="4"/>
      <c r="CO5" s="4"/>
    </row>
    <row r="6" spans="1:93" s="27" customFormat="1" ht="16.5" x14ac:dyDescent="0.3">
      <c r="A6" s="24">
        <v>4</v>
      </c>
      <c r="B6" s="25" t="s">
        <v>58</v>
      </c>
      <c r="C6" s="25" t="s">
        <v>49</v>
      </c>
      <c r="D6" s="6">
        <f t="shared" si="0"/>
        <v>770</v>
      </c>
      <c r="E6" s="6">
        <f t="shared" si="1"/>
        <v>770</v>
      </c>
      <c r="F6" s="6">
        <f t="shared" si="2"/>
        <v>254.10000000000002</v>
      </c>
      <c r="G6" s="6">
        <f t="shared" si="3"/>
        <v>576</v>
      </c>
      <c r="H6" s="6">
        <f t="shared" si="4"/>
        <v>576</v>
      </c>
      <c r="I6" s="26">
        <f t="shared" si="5"/>
        <v>190.08</v>
      </c>
      <c r="J6" s="5">
        <f t="shared" si="6"/>
        <v>444.18000000000006</v>
      </c>
      <c r="K6" s="6">
        <v>1</v>
      </c>
      <c r="L6" s="6">
        <f t="shared" si="7"/>
        <v>100</v>
      </c>
      <c r="M6" s="6">
        <v>0</v>
      </c>
      <c r="N6" s="6">
        <f t="shared" si="8"/>
        <v>0</v>
      </c>
      <c r="O6" s="6">
        <v>1</v>
      </c>
      <c r="P6" s="6">
        <f t="shared" si="9"/>
        <v>200</v>
      </c>
      <c r="Q6" s="6">
        <v>0</v>
      </c>
      <c r="R6" s="6">
        <f t="shared" si="10"/>
        <v>0</v>
      </c>
      <c r="S6" s="6">
        <v>0</v>
      </c>
      <c r="T6" s="6">
        <f t="shared" si="11"/>
        <v>0</v>
      </c>
      <c r="U6" s="6">
        <v>1</v>
      </c>
      <c r="V6" s="6">
        <f t="shared" si="12"/>
        <v>50</v>
      </c>
      <c r="W6" s="6">
        <f t="shared" si="13"/>
        <v>250</v>
      </c>
      <c r="X6" s="6">
        <v>0</v>
      </c>
      <c r="Y6" s="6">
        <f t="shared" si="14"/>
        <v>0</v>
      </c>
      <c r="Z6" s="6">
        <v>1</v>
      </c>
      <c r="AA6" s="6">
        <f t="shared" si="15"/>
        <v>350</v>
      </c>
      <c r="AB6" s="6">
        <v>0</v>
      </c>
      <c r="AC6" s="6">
        <f t="shared" si="16"/>
        <v>0</v>
      </c>
      <c r="AD6" s="6">
        <v>0</v>
      </c>
      <c r="AE6" s="6">
        <f t="shared" si="17"/>
        <v>0</v>
      </c>
      <c r="AF6" s="6">
        <f t="shared" si="18"/>
        <v>350</v>
      </c>
      <c r="AG6" s="6">
        <v>4</v>
      </c>
      <c r="AH6" s="6">
        <f t="shared" si="19"/>
        <v>20</v>
      </c>
      <c r="AI6" s="6">
        <f t="shared" si="20"/>
        <v>20</v>
      </c>
      <c r="AJ6" s="6">
        <v>1</v>
      </c>
      <c r="AK6" s="6">
        <f t="shared" si="21"/>
        <v>50</v>
      </c>
      <c r="AL6" s="6">
        <v>0</v>
      </c>
      <c r="AM6" s="6">
        <f t="shared" si="22"/>
        <v>0</v>
      </c>
      <c r="AN6" s="6">
        <v>0</v>
      </c>
      <c r="AO6" s="6">
        <f t="shared" si="23"/>
        <v>0</v>
      </c>
      <c r="AP6" s="6">
        <f t="shared" si="24"/>
        <v>50</v>
      </c>
      <c r="AQ6" s="6">
        <v>280</v>
      </c>
      <c r="AR6" s="6">
        <f t="shared" si="25"/>
        <v>280</v>
      </c>
      <c r="AS6" s="6">
        <f t="shared" si="26"/>
        <v>220</v>
      </c>
      <c r="AT6" s="6">
        <f t="shared" si="27"/>
        <v>330</v>
      </c>
      <c r="AU6" s="6">
        <v>66</v>
      </c>
      <c r="AV6" s="6">
        <f t="shared" si="28"/>
        <v>66</v>
      </c>
      <c r="AW6" s="6">
        <f t="shared" si="29"/>
        <v>66</v>
      </c>
      <c r="AX6" s="6">
        <v>35</v>
      </c>
      <c r="AY6" s="6">
        <v>25</v>
      </c>
      <c r="AZ6" s="6">
        <f t="shared" si="36"/>
        <v>35</v>
      </c>
      <c r="BA6" s="6">
        <f t="shared" si="37"/>
        <v>25</v>
      </c>
      <c r="BB6" s="6">
        <v>0</v>
      </c>
      <c r="BC6" s="6">
        <v>0</v>
      </c>
      <c r="BD6" s="6">
        <f t="shared" si="30"/>
        <v>0</v>
      </c>
      <c r="BE6" s="6">
        <f t="shared" si="31"/>
        <v>0</v>
      </c>
      <c r="BF6" s="6">
        <v>0</v>
      </c>
      <c r="BG6" s="6">
        <v>0</v>
      </c>
      <c r="BH6" s="6">
        <f t="shared" si="32"/>
        <v>0</v>
      </c>
      <c r="BI6" s="6">
        <f t="shared" si="38"/>
        <v>0</v>
      </c>
      <c r="BJ6" s="6">
        <v>0</v>
      </c>
      <c r="BK6" s="6">
        <f t="shared" si="33"/>
        <v>60</v>
      </c>
      <c r="BL6" s="6">
        <f t="shared" si="34"/>
        <v>60</v>
      </c>
      <c r="BM6" s="6">
        <f t="shared" si="35"/>
        <v>180</v>
      </c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s="30" customFormat="1" ht="16.5" x14ac:dyDescent="0.3">
      <c r="A7" s="24">
        <v>5</v>
      </c>
      <c r="B7" s="25" t="s">
        <v>52</v>
      </c>
      <c r="C7" s="25" t="s">
        <v>53</v>
      </c>
      <c r="D7" s="6">
        <f t="shared" si="0"/>
        <v>625</v>
      </c>
      <c r="E7" s="6">
        <f t="shared" si="1"/>
        <v>625</v>
      </c>
      <c r="F7" s="6">
        <f t="shared" si="2"/>
        <v>206.25</v>
      </c>
      <c r="G7" s="6">
        <f t="shared" si="3"/>
        <v>624</v>
      </c>
      <c r="H7" s="6">
        <f t="shared" si="4"/>
        <v>624</v>
      </c>
      <c r="I7" s="26">
        <f t="shared" si="5"/>
        <v>205.92000000000002</v>
      </c>
      <c r="J7" s="5">
        <f t="shared" si="6"/>
        <v>412.17</v>
      </c>
      <c r="K7" s="6">
        <v>1</v>
      </c>
      <c r="L7" s="6">
        <f t="shared" si="7"/>
        <v>100</v>
      </c>
      <c r="M7" s="6">
        <v>0</v>
      </c>
      <c r="N7" s="6">
        <f t="shared" si="8"/>
        <v>0</v>
      </c>
      <c r="O7" s="6">
        <v>0</v>
      </c>
      <c r="P7" s="6">
        <f t="shared" si="9"/>
        <v>0</v>
      </c>
      <c r="Q7" s="6">
        <v>0</v>
      </c>
      <c r="R7" s="6">
        <f t="shared" si="10"/>
        <v>0</v>
      </c>
      <c r="S7" s="6">
        <v>1</v>
      </c>
      <c r="T7" s="6">
        <f t="shared" si="11"/>
        <v>150</v>
      </c>
      <c r="U7" s="6">
        <v>1</v>
      </c>
      <c r="V7" s="6">
        <f t="shared" si="12"/>
        <v>50</v>
      </c>
      <c r="W7" s="6">
        <f t="shared" si="13"/>
        <v>200</v>
      </c>
      <c r="X7" s="6">
        <v>1</v>
      </c>
      <c r="Y7" s="6">
        <f t="shared" si="14"/>
        <v>275</v>
      </c>
      <c r="Z7" s="6">
        <v>0</v>
      </c>
      <c r="AA7" s="6">
        <f t="shared" si="15"/>
        <v>0</v>
      </c>
      <c r="AB7" s="6">
        <v>0</v>
      </c>
      <c r="AC7" s="6">
        <f t="shared" si="16"/>
        <v>0</v>
      </c>
      <c r="AD7" s="6">
        <v>0</v>
      </c>
      <c r="AE7" s="6">
        <f t="shared" si="17"/>
        <v>0</v>
      </c>
      <c r="AF7" s="6">
        <f t="shared" si="18"/>
        <v>0</v>
      </c>
      <c r="AG7" s="6">
        <v>0</v>
      </c>
      <c r="AH7" s="6">
        <f t="shared" si="19"/>
        <v>0</v>
      </c>
      <c r="AI7" s="6">
        <f t="shared" si="20"/>
        <v>0</v>
      </c>
      <c r="AJ7" s="6">
        <v>1</v>
      </c>
      <c r="AK7" s="6">
        <f t="shared" si="21"/>
        <v>50</v>
      </c>
      <c r="AL7" s="6">
        <v>0</v>
      </c>
      <c r="AM7" s="6">
        <f t="shared" si="22"/>
        <v>0</v>
      </c>
      <c r="AN7" s="6">
        <v>0</v>
      </c>
      <c r="AO7" s="6">
        <f t="shared" si="23"/>
        <v>0</v>
      </c>
      <c r="AP7" s="6">
        <f t="shared" si="24"/>
        <v>50</v>
      </c>
      <c r="AQ7" s="6">
        <v>279</v>
      </c>
      <c r="AR7" s="6">
        <f t="shared" si="25"/>
        <v>279</v>
      </c>
      <c r="AS7" s="6">
        <f t="shared" si="26"/>
        <v>198</v>
      </c>
      <c r="AT7" s="6">
        <f t="shared" si="27"/>
        <v>297</v>
      </c>
      <c r="AU7" s="6">
        <v>84</v>
      </c>
      <c r="AV7" s="6">
        <f t="shared" si="28"/>
        <v>84</v>
      </c>
      <c r="AW7" s="6">
        <f t="shared" si="29"/>
        <v>84</v>
      </c>
      <c r="AX7" s="6">
        <v>51</v>
      </c>
      <c r="AY7" s="6">
        <v>30</v>
      </c>
      <c r="AZ7" s="6">
        <f t="shared" si="36"/>
        <v>51</v>
      </c>
      <c r="BA7" s="6">
        <f t="shared" si="37"/>
        <v>30</v>
      </c>
      <c r="BB7" s="6">
        <v>0</v>
      </c>
      <c r="BC7" s="6">
        <v>0</v>
      </c>
      <c r="BD7" s="6">
        <f t="shared" si="30"/>
        <v>0</v>
      </c>
      <c r="BE7" s="6">
        <f t="shared" si="31"/>
        <v>0</v>
      </c>
      <c r="BF7" s="6">
        <v>0</v>
      </c>
      <c r="BG7" s="6">
        <v>0</v>
      </c>
      <c r="BH7" s="6">
        <f t="shared" si="32"/>
        <v>0</v>
      </c>
      <c r="BI7" s="6">
        <f t="shared" si="38"/>
        <v>0</v>
      </c>
      <c r="BJ7" s="6">
        <v>0</v>
      </c>
      <c r="BK7" s="6">
        <f t="shared" si="33"/>
        <v>81</v>
      </c>
      <c r="BL7" s="6">
        <f t="shared" si="34"/>
        <v>81</v>
      </c>
      <c r="BM7" s="6">
        <f t="shared" si="35"/>
        <v>243</v>
      </c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30" customFormat="1" ht="16.5" x14ac:dyDescent="0.3">
      <c r="A8" s="24">
        <v>6</v>
      </c>
      <c r="B8" s="31" t="s">
        <v>57</v>
      </c>
      <c r="C8" s="28" t="s">
        <v>50</v>
      </c>
      <c r="D8" s="6">
        <f t="shared" si="0"/>
        <v>770</v>
      </c>
      <c r="E8" s="6">
        <f t="shared" si="1"/>
        <v>770</v>
      </c>
      <c r="F8" s="6">
        <f t="shared" si="2"/>
        <v>254.10000000000002</v>
      </c>
      <c r="G8" s="6">
        <f t="shared" si="3"/>
        <v>379.5</v>
      </c>
      <c r="H8" s="6">
        <f t="shared" si="4"/>
        <v>379.5</v>
      </c>
      <c r="I8" s="26">
        <f t="shared" si="5"/>
        <v>125.235</v>
      </c>
      <c r="J8" s="5">
        <f t="shared" si="6"/>
        <v>379.33500000000004</v>
      </c>
      <c r="K8" s="6">
        <v>1</v>
      </c>
      <c r="L8" s="6">
        <f t="shared" si="7"/>
        <v>100</v>
      </c>
      <c r="M8" s="6">
        <v>0</v>
      </c>
      <c r="N8" s="6">
        <f t="shared" si="8"/>
        <v>0</v>
      </c>
      <c r="O8" s="6">
        <v>1</v>
      </c>
      <c r="P8" s="6">
        <f t="shared" si="9"/>
        <v>200</v>
      </c>
      <c r="Q8" s="6">
        <v>0</v>
      </c>
      <c r="R8" s="6">
        <f t="shared" si="10"/>
        <v>0</v>
      </c>
      <c r="S8" s="6">
        <v>0</v>
      </c>
      <c r="T8" s="6">
        <f t="shared" si="11"/>
        <v>0</v>
      </c>
      <c r="U8" s="6">
        <v>1</v>
      </c>
      <c r="V8" s="6">
        <f t="shared" si="12"/>
        <v>50</v>
      </c>
      <c r="W8" s="6">
        <f t="shared" si="13"/>
        <v>250</v>
      </c>
      <c r="X8" s="6">
        <v>0</v>
      </c>
      <c r="Y8" s="6">
        <f t="shared" si="14"/>
        <v>0</v>
      </c>
      <c r="Z8" s="6">
        <v>1</v>
      </c>
      <c r="AA8" s="6">
        <f t="shared" si="15"/>
        <v>350</v>
      </c>
      <c r="AB8" s="6">
        <v>0</v>
      </c>
      <c r="AC8" s="6">
        <f t="shared" si="16"/>
        <v>0</v>
      </c>
      <c r="AD8" s="6">
        <v>0</v>
      </c>
      <c r="AE8" s="6">
        <f t="shared" si="17"/>
        <v>0</v>
      </c>
      <c r="AF8" s="6">
        <f t="shared" si="18"/>
        <v>350</v>
      </c>
      <c r="AG8" s="6">
        <v>4</v>
      </c>
      <c r="AH8" s="6">
        <f t="shared" si="19"/>
        <v>20</v>
      </c>
      <c r="AI8" s="6">
        <f t="shared" si="20"/>
        <v>20</v>
      </c>
      <c r="AJ8" s="6">
        <v>1</v>
      </c>
      <c r="AK8" s="6">
        <f t="shared" si="21"/>
        <v>50</v>
      </c>
      <c r="AL8" s="6">
        <v>0</v>
      </c>
      <c r="AM8" s="6">
        <f t="shared" si="22"/>
        <v>0</v>
      </c>
      <c r="AN8" s="6">
        <v>0</v>
      </c>
      <c r="AO8" s="6">
        <f t="shared" si="23"/>
        <v>0</v>
      </c>
      <c r="AP8" s="6">
        <f t="shared" si="24"/>
        <v>50</v>
      </c>
      <c r="AQ8" s="6">
        <v>253</v>
      </c>
      <c r="AR8" s="6">
        <f t="shared" si="25"/>
        <v>253</v>
      </c>
      <c r="AS8" s="6">
        <f t="shared" si="26"/>
        <v>253</v>
      </c>
      <c r="AT8" s="6">
        <f t="shared" si="27"/>
        <v>379.5</v>
      </c>
      <c r="AU8" s="6">
        <v>0</v>
      </c>
      <c r="AV8" s="6">
        <f t="shared" si="28"/>
        <v>0</v>
      </c>
      <c r="AW8" s="6">
        <f t="shared" si="29"/>
        <v>0</v>
      </c>
      <c r="AX8" s="6">
        <v>0</v>
      </c>
      <c r="AY8" s="6">
        <v>0</v>
      </c>
      <c r="AZ8" s="6">
        <f t="shared" si="36"/>
        <v>0</v>
      </c>
      <c r="BA8" s="6">
        <f t="shared" si="37"/>
        <v>0</v>
      </c>
      <c r="BB8" s="6">
        <v>0</v>
      </c>
      <c r="BC8" s="6">
        <v>0</v>
      </c>
      <c r="BD8" s="6">
        <f t="shared" si="30"/>
        <v>0</v>
      </c>
      <c r="BE8" s="6">
        <f t="shared" si="31"/>
        <v>0</v>
      </c>
      <c r="BF8" s="6">
        <v>0</v>
      </c>
      <c r="BG8" s="6">
        <v>0</v>
      </c>
      <c r="BH8" s="6">
        <f t="shared" si="32"/>
        <v>0</v>
      </c>
      <c r="BI8" s="6">
        <f t="shared" si="38"/>
        <v>0</v>
      </c>
      <c r="BJ8" s="6">
        <v>0</v>
      </c>
      <c r="BK8" s="6">
        <f t="shared" si="33"/>
        <v>0</v>
      </c>
      <c r="BL8" s="6">
        <f t="shared" si="34"/>
        <v>0</v>
      </c>
      <c r="BM8" s="6">
        <f t="shared" si="35"/>
        <v>0</v>
      </c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>
        <v>30</v>
      </c>
      <c r="CJ8" s="3"/>
      <c r="CK8" s="3"/>
      <c r="CL8" s="3"/>
      <c r="CM8" s="3"/>
      <c r="CN8" s="3"/>
      <c r="CO8" s="3"/>
    </row>
    <row r="9" spans="1:93" ht="16.5" x14ac:dyDescent="0.3">
      <c r="A9" s="24">
        <v>7</v>
      </c>
      <c r="B9" s="25" t="s">
        <v>64</v>
      </c>
      <c r="C9" s="25" t="s">
        <v>65</v>
      </c>
      <c r="D9" s="6">
        <f t="shared" si="0"/>
        <v>415</v>
      </c>
      <c r="E9" s="6">
        <f t="shared" si="1"/>
        <v>415</v>
      </c>
      <c r="F9" s="6">
        <f t="shared" si="2"/>
        <v>136.95000000000002</v>
      </c>
      <c r="G9" s="6">
        <f t="shared" si="3"/>
        <v>668</v>
      </c>
      <c r="H9" s="6">
        <f t="shared" si="4"/>
        <v>668</v>
      </c>
      <c r="I9" s="26">
        <f t="shared" si="5"/>
        <v>220.44</v>
      </c>
      <c r="J9" s="5">
        <f t="shared" si="6"/>
        <v>357.39</v>
      </c>
      <c r="K9" s="6">
        <v>1</v>
      </c>
      <c r="L9" s="6">
        <f t="shared" si="7"/>
        <v>100</v>
      </c>
      <c r="M9" s="6">
        <v>0</v>
      </c>
      <c r="N9" s="6">
        <f t="shared" si="8"/>
        <v>0</v>
      </c>
      <c r="O9" s="6">
        <v>1</v>
      </c>
      <c r="P9" s="6">
        <f t="shared" si="9"/>
        <v>200</v>
      </c>
      <c r="Q9" s="6">
        <v>0</v>
      </c>
      <c r="R9" s="6">
        <f t="shared" si="10"/>
        <v>0</v>
      </c>
      <c r="S9" s="6">
        <v>0</v>
      </c>
      <c r="T9" s="6">
        <f t="shared" si="11"/>
        <v>0</v>
      </c>
      <c r="U9" s="6">
        <v>1</v>
      </c>
      <c r="V9" s="6">
        <f t="shared" si="12"/>
        <v>50</v>
      </c>
      <c r="W9" s="6">
        <f t="shared" si="13"/>
        <v>250</v>
      </c>
      <c r="X9" s="6">
        <v>0</v>
      </c>
      <c r="Y9" s="6">
        <f t="shared" si="14"/>
        <v>0</v>
      </c>
      <c r="Z9" s="6">
        <v>0</v>
      </c>
      <c r="AA9" s="6">
        <f t="shared" si="15"/>
        <v>0</v>
      </c>
      <c r="AB9" s="6">
        <v>0</v>
      </c>
      <c r="AC9" s="6">
        <f t="shared" si="16"/>
        <v>0</v>
      </c>
      <c r="AD9" s="6">
        <v>0</v>
      </c>
      <c r="AE9" s="6">
        <f t="shared" si="17"/>
        <v>0</v>
      </c>
      <c r="AF9" s="6">
        <f t="shared" si="18"/>
        <v>0</v>
      </c>
      <c r="AG9" s="6">
        <v>3</v>
      </c>
      <c r="AH9" s="6">
        <f t="shared" si="19"/>
        <v>15</v>
      </c>
      <c r="AI9" s="6">
        <f t="shared" si="20"/>
        <v>15</v>
      </c>
      <c r="AJ9" s="6">
        <v>1</v>
      </c>
      <c r="AK9" s="6">
        <f t="shared" si="21"/>
        <v>50</v>
      </c>
      <c r="AL9" s="6">
        <v>0</v>
      </c>
      <c r="AM9" s="6">
        <f t="shared" si="22"/>
        <v>0</v>
      </c>
      <c r="AN9" s="6">
        <v>0</v>
      </c>
      <c r="AO9" s="6">
        <f t="shared" si="23"/>
        <v>0</v>
      </c>
      <c r="AP9" s="6">
        <f t="shared" si="24"/>
        <v>50</v>
      </c>
      <c r="AQ9" s="6">
        <v>276</v>
      </c>
      <c r="AR9" s="6">
        <f t="shared" si="25"/>
        <v>276</v>
      </c>
      <c r="AS9" s="6">
        <f t="shared" si="26"/>
        <v>156</v>
      </c>
      <c r="AT9" s="6">
        <f t="shared" si="27"/>
        <v>234</v>
      </c>
      <c r="AU9" s="6">
        <v>71</v>
      </c>
      <c r="AV9" s="6">
        <f t="shared" si="28"/>
        <v>71</v>
      </c>
      <c r="AW9" s="6">
        <f t="shared" si="29"/>
        <v>71</v>
      </c>
      <c r="AX9" s="6">
        <v>201</v>
      </c>
      <c r="AY9" s="6">
        <v>0</v>
      </c>
      <c r="AZ9" s="6">
        <f t="shared" si="36"/>
        <v>117</v>
      </c>
      <c r="BA9" s="6">
        <f t="shared" si="37"/>
        <v>0</v>
      </c>
      <c r="BB9" s="6">
        <v>0</v>
      </c>
      <c r="BC9" s="6">
        <v>3</v>
      </c>
      <c r="BD9" s="6">
        <f t="shared" si="30"/>
        <v>0</v>
      </c>
      <c r="BE9" s="6">
        <f t="shared" si="31"/>
        <v>3</v>
      </c>
      <c r="BF9" s="6">
        <v>0</v>
      </c>
      <c r="BG9" s="6">
        <v>0</v>
      </c>
      <c r="BH9" s="6">
        <f t="shared" si="32"/>
        <v>0</v>
      </c>
      <c r="BI9" s="6">
        <f t="shared" si="38"/>
        <v>0</v>
      </c>
      <c r="BJ9" s="6">
        <v>0</v>
      </c>
      <c r="BK9" s="6">
        <f t="shared" si="33"/>
        <v>204</v>
      </c>
      <c r="BL9" s="6">
        <f t="shared" si="34"/>
        <v>120</v>
      </c>
      <c r="BM9" s="6">
        <f t="shared" si="35"/>
        <v>363</v>
      </c>
      <c r="CI9" s="3">
        <v>15</v>
      </c>
    </row>
    <row r="10" spans="1:93" ht="16.5" x14ac:dyDescent="0.3">
      <c r="A10" s="24">
        <v>8</v>
      </c>
      <c r="B10" s="25" t="s">
        <v>70</v>
      </c>
      <c r="C10" s="25" t="s">
        <v>54</v>
      </c>
      <c r="D10" s="6">
        <f t="shared" si="0"/>
        <v>420</v>
      </c>
      <c r="E10" s="6">
        <f t="shared" si="1"/>
        <v>420</v>
      </c>
      <c r="F10" s="6">
        <f t="shared" si="2"/>
        <v>138.6</v>
      </c>
      <c r="G10" s="6">
        <f t="shared" si="3"/>
        <v>653</v>
      </c>
      <c r="H10" s="6">
        <f t="shared" si="4"/>
        <v>653</v>
      </c>
      <c r="I10" s="26">
        <f t="shared" si="5"/>
        <v>215.49</v>
      </c>
      <c r="J10" s="5">
        <f t="shared" si="6"/>
        <v>354.09000000000003</v>
      </c>
      <c r="K10" s="6">
        <v>1</v>
      </c>
      <c r="L10" s="6">
        <f t="shared" si="7"/>
        <v>100</v>
      </c>
      <c r="M10" s="6">
        <v>0</v>
      </c>
      <c r="N10" s="6">
        <f t="shared" si="8"/>
        <v>0</v>
      </c>
      <c r="O10" s="6">
        <v>0</v>
      </c>
      <c r="P10" s="6">
        <f t="shared" si="9"/>
        <v>0</v>
      </c>
      <c r="Q10" s="6">
        <v>0</v>
      </c>
      <c r="R10" s="6">
        <f t="shared" si="10"/>
        <v>0</v>
      </c>
      <c r="S10" s="6">
        <v>1</v>
      </c>
      <c r="T10" s="6">
        <f t="shared" si="11"/>
        <v>150</v>
      </c>
      <c r="U10" s="6">
        <v>1</v>
      </c>
      <c r="V10" s="6">
        <f t="shared" si="12"/>
        <v>50</v>
      </c>
      <c r="W10" s="6">
        <f t="shared" si="13"/>
        <v>200</v>
      </c>
      <c r="X10" s="6">
        <v>0</v>
      </c>
      <c r="Y10" s="6">
        <f t="shared" si="14"/>
        <v>0</v>
      </c>
      <c r="Z10" s="6">
        <v>0</v>
      </c>
      <c r="AA10" s="6">
        <f t="shared" si="15"/>
        <v>0</v>
      </c>
      <c r="AB10" s="6">
        <v>0</v>
      </c>
      <c r="AC10" s="6">
        <f t="shared" si="16"/>
        <v>0</v>
      </c>
      <c r="AD10" s="6">
        <v>0</v>
      </c>
      <c r="AE10" s="6">
        <f t="shared" si="17"/>
        <v>0</v>
      </c>
      <c r="AF10" s="6">
        <f t="shared" si="18"/>
        <v>0</v>
      </c>
      <c r="AG10" s="6">
        <v>11</v>
      </c>
      <c r="AH10" s="6">
        <f t="shared" si="19"/>
        <v>55</v>
      </c>
      <c r="AI10" s="6">
        <f t="shared" si="20"/>
        <v>20</v>
      </c>
      <c r="AJ10" s="6">
        <v>1</v>
      </c>
      <c r="AK10" s="6">
        <f t="shared" si="21"/>
        <v>50</v>
      </c>
      <c r="AL10" s="6">
        <v>2</v>
      </c>
      <c r="AM10" s="6">
        <f t="shared" si="22"/>
        <v>60</v>
      </c>
      <c r="AN10" s="6">
        <v>1</v>
      </c>
      <c r="AO10" s="6">
        <f t="shared" si="23"/>
        <v>10</v>
      </c>
      <c r="AP10" s="6">
        <f t="shared" si="24"/>
        <v>100</v>
      </c>
      <c r="AQ10" s="6">
        <v>270</v>
      </c>
      <c r="AR10" s="6">
        <f t="shared" si="25"/>
        <v>270</v>
      </c>
      <c r="AS10" s="6">
        <f t="shared" si="26"/>
        <v>150</v>
      </c>
      <c r="AT10" s="6">
        <f t="shared" si="27"/>
        <v>225</v>
      </c>
      <c r="AU10" s="6">
        <v>68</v>
      </c>
      <c r="AV10" s="6">
        <f t="shared" si="28"/>
        <v>68</v>
      </c>
      <c r="AW10" s="6">
        <f t="shared" si="29"/>
        <v>68</v>
      </c>
      <c r="AX10" s="6">
        <v>122</v>
      </c>
      <c r="AY10" s="6">
        <v>32</v>
      </c>
      <c r="AZ10" s="6">
        <f t="shared" si="36"/>
        <v>120</v>
      </c>
      <c r="BA10" s="6">
        <f t="shared" si="37"/>
        <v>0</v>
      </c>
      <c r="BB10" s="6">
        <v>0</v>
      </c>
      <c r="BC10" s="6">
        <v>0</v>
      </c>
      <c r="BD10" s="6">
        <f t="shared" si="30"/>
        <v>0</v>
      </c>
      <c r="BE10" s="6">
        <f t="shared" si="31"/>
        <v>0</v>
      </c>
      <c r="BF10" s="6">
        <v>0</v>
      </c>
      <c r="BG10" s="6">
        <v>0</v>
      </c>
      <c r="BH10" s="6">
        <f t="shared" si="32"/>
        <v>0</v>
      </c>
      <c r="BI10" s="6">
        <f t="shared" si="38"/>
        <v>0</v>
      </c>
      <c r="BJ10" s="6">
        <v>0</v>
      </c>
      <c r="BK10" s="6">
        <f t="shared" si="33"/>
        <v>154</v>
      </c>
      <c r="BL10" s="6">
        <f t="shared" si="34"/>
        <v>120</v>
      </c>
      <c r="BM10" s="6">
        <f t="shared" si="35"/>
        <v>360</v>
      </c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>
        <v>50</v>
      </c>
      <c r="CJ10" s="8"/>
      <c r="CK10" s="8"/>
      <c r="CL10" s="8"/>
      <c r="CM10" s="8"/>
      <c r="CN10" s="8"/>
      <c r="CO10" s="8"/>
    </row>
    <row r="11" spans="1:93" ht="16.5" x14ac:dyDescent="0.3">
      <c r="A11" s="24">
        <v>9</v>
      </c>
      <c r="B11" s="25" t="s">
        <v>61</v>
      </c>
      <c r="C11" s="28" t="s">
        <v>62</v>
      </c>
      <c r="D11" s="6">
        <f t="shared" si="0"/>
        <v>620</v>
      </c>
      <c r="E11" s="6">
        <f t="shared" si="1"/>
        <v>620</v>
      </c>
      <c r="F11" s="6">
        <f t="shared" si="2"/>
        <v>204.60000000000002</v>
      </c>
      <c r="G11" s="6">
        <f t="shared" si="3"/>
        <v>448.5</v>
      </c>
      <c r="H11" s="6">
        <f t="shared" si="4"/>
        <v>448.5</v>
      </c>
      <c r="I11" s="26">
        <f t="shared" si="5"/>
        <v>148.005</v>
      </c>
      <c r="J11" s="5">
        <f t="shared" si="6"/>
        <v>352.60500000000002</v>
      </c>
      <c r="K11" s="6">
        <v>1</v>
      </c>
      <c r="L11" s="6">
        <f t="shared" si="7"/>
        <v>100</v>
      </c>
      <c r="M11" s="6">
        <v>0</v>
      </c>
      <c r="N11" s="6">
        <f t="shared" si="8"/>
        <v>0</v>
      </c>
      <c r="O11" s="6">
        <v>0</v>
      </c>
      <c r="P11" s="6">
        <f t="shared" si="9"/>
        <v>0</v>
      </c>
      <c r="Q11" s="6">
        <v>1</v>
      </c>
      <c r="R11" s="6">
        <f t="shared" si="10"/>
        <v>70</v>
      </c>
      <c r="S11" s="6">
        <v>0</v>
      </c>
      <c r="T11" s="6">
        <f t="shared" si="11"/>
        <v>0</v>
      </c>
      <c r="U11" s="6">
        <v>0</v>
      </c>
      <c r="V11" s="6">
        <f t="shared" si="12"/>
        <v>0</v>
      </c>
      <c r="W11" s="6">
        <f t="shared" si="13"/>
        <v>70</v>
      </c>
      <c r="X11" s="6">
        <v>0</v>
      </c>
      <c r="Y11" s="6">
        <f t="shared" si="14"/>
        <v>0</v>
      </c>
      <c r="Z11" s="6">
        <v>1</v>
      </c>
      <c r="AA11" s="6">
        <f t="shared" si="15"/>
        <v>350</v>
      </c>
      <c r="AB11" s="6">
        <v>0</v>
      </c>
      <c r="AC11" s="6">
        <f t="shared" si="16"/>
        <v>0</v>
      </c>
      <c r="AD11" s="6">
        <v>0</v>
      </c>
      <c r="AE11" s="6">
        <f t="shared" si="17"/>
        <v>0</v>
      </c>
      <c r="AF11" s="6">
        <f t="shared" si="18"/>
        <v>350</v>
      </c>
      <c r="AG11" s="6">
        <v>7</v>
      </c>
      <c r="AH11" s="6">
        <f t="shared" si="19"/>
        <v>35</v>
      </c>
      <c r="AI11" s="6">
        <f t="shared" si="20"/>
        <v>20</v>
      </c>
      <c r="AJ11" s="6">
        <v>1</v>
      </c>
      <c r="AK11" s="6">
        <f t="shared" si="21"/>
        <v>50</v>
      </c>
      <c r="AL11" s="6">
        <v>1</v>
      </c>
      <c r="AM11" s="6">
        <f t="shared" si="22"/>
        <v>30</v>
      </c>
      <c r="AN11" s="6">
        <v>0</v>
      </c>
      <c r="AO11" s="6">
        <f t="shared" si="23"/>
        <v>0</v>
      </c>
      <c r="AP11" s="6">
        <f t="shared" si="24"/>
        <v>80</v>
      </c>
      <c r="AQ11" s="6">
        <v>244</v>
      </c>
      <c r="AR11" s="6">
        <f t="shared" si="25"/>
        <v>244</v>
      </c>
      <c r="AS11" s="6">
        <f t="shared" si="26"/>
        <v>189</v>
      </c>
      <c r="AT11" s="6">
        <f t="shared" si="27"/>
        <v>283.5</v>
      </c>
      <c r="AU11" s="6">
        <v>0</v>
      </c>
      <c r="AV11" s="6">
        <f t="shared" si="28"/>
        <v>0</v>
      </c>
      <c r="AW11" s="6">
        <f t="shared" si="29"/>
        <v>0</v>
      </c>
      <c r="AX11" s="6">
        <v>35</v>
      </c>
      <c r="AY11" s="6">
        <v>20</v>
      </c>
      <c r="AZ11" s="6">
        <f t="shared" si="36"/>
        <v>35</v>
      </c>
      <c r="BA11" s="6">
        <f t="shared" si="37"/>
        <v>20</v>
      </c>
      <c r="BB11" s="6">
        <v>0</v>
      </c>
      <c r="BC11" s="6">
        <v>0</v>
      </c>
      <c r="BD11" s="6">
        <f t="shared" si="30"/>
        <v>0</v>
      </c>
      <c r="BE11" s="6">
        <f t="shared" si="31"/>
        <v>0</v>
      </c>
      <c r="BF11" s="6">
        <v>0</v>
      </c>
      <c r="BG11" s="6">
        <v>0</v>
      </c>
      <c r="BH11" s="6">
        <f t="shared" si="32"/>
        <v>0</v>
      </c>
      <c r="BI11" s="6">
        <f t="shared" si="38"/>
        <v>0</v>
      </c>
      <c r="BJ11" s="6">
        <v>0</v>
      </c>
      <c r="BK11" s="6">
        <f t="shared" si="33"/>
        <v>55</v>
      </c>
      <c r="BL11" s="6">
        <f t="shared" si="34"/>
        <v>55</v>
      </c>
      <c r="BM11" s="6">
        <f t="shared" si="35"/>
        <v>165</v>
      </c>
      <c r="CI11" s="3">
        <v>30</v>
      </c>
    </row>
    <row r="12" spans="1:93" s="27" customFormat="1" ht="16.5" x14ac:dyDescent="0.3">
      <c r="A12" s="24">
        <v>10</v>
      </c>
      <c r="B12" s="25" t="s">
        <v>74</v>
      </c>
      <c r="C12" s="25" t="s">
        <v>23</v>
      </c>
      <c r="D12" s="6">
        <f t="shared" si="0"/>
        <v>450</v>
      </c>
      <c r="E12" s="6">
        <f t="shared" si="1"/>
        <v>450</v>
      </c>
      <c r="F12" s="6">
        <f t="shared" si="2"/>
        <v>148.5</v>
      </c>
      <c r="G12" s="6">
        <f t="shared" si="3"/>
        <v>585.45000000000005</v>
      </c>
      <c r="H12" s="6">
        <f t="shared" si="4"/>
        <v>585.45000000000005</v>
      </c>
      <c r="I12" s="26">
        <f t="shared" si="5"/>
        <v>193.19850000000002</v>
      </c>
      <c r="J12" s="5">
        <f t="shared" si="6"/>
        <v>341.69850000000002</v>
      </c>
      <c r="K12" s="6">
        <v>1</v>
      </c>
      <c r="L12" s="6">
        <f t="shared" si="7"/>
        <v>100</v>
      </c>
      <c r="M12" s="6">
        <v>1</v>
      </c>
      <c r="N12" s="6">
        <f t="shared" si="8"/>
        <v>30</v>
      </c>
      <c r="O12" s="6">
        <v>1</v>
      </c>
      <c r="P12" s="6">
        <f t="shared" si="9"/>
        <v>200</v>
      </c>
      <c r="Q12" s="6">
        <v>0</v>
      </c>
      <c r="R12" s="6">
        <f t="shared" si="10"/>
        <v>0</v>
      </c>
      <c r="S12" s="6">
        <v>0</v>
      </c>
      <c r="T12" s="6">
        <f t="shared" si="11"/>
        <v>0</v>
      </c>
      <c r="U12" s="6">
        <v>1</v>
      </c>
      <c r="V12" s="6">
        <f t="shared" si="12"/>
        <v>50</v>
      </c>
      <c r="W12" s="6">
        <f t="shared" si="13"/>
        <v>250</v>
      </c>
      <c r="X12" s="6">
        <v>0</v>
      </c>
      <c r="Y12" s="6">
        <f t="shared" si="14"/>
        <v>0</v>
      </c>
      <c r="Z12" s="6">
        <v>0</v>
      </c>
      <c r="AA12" s="6">
        <f t="shared" si="15"/>
        <v>0</v>
      </c>
      <c r="AB12" s="6">
        <v>0</v>
      </c>
      <c r="AC12" s="6">
        <f t="shared" si="16"/>
        <v>0</v>
      </c>
      <c r="AD12" s="6">
        <v>0</v>
      </c>
      <c r="AE12" s="6">
        <f t="shared" si="17"/>
        <v>0</v>
      </c>
      <c r="AF12" s="6">
        <f t="shared" si="18"/>
        <v>0</v>
      </c>
      <c r="AG12" s="6">
        <v>6</v>
      </c>
      <c r="AH12" s="6">
        <f t="shared" si="19"/>
        <v>30</v>
      </c>
      <c r="AI12" s="6">
        <f t="shared" si="20"/>
        <v>20</v>
      </c>
      <c r="AJ12" s="6">
        <v>1</v>
      </c>
      <c r="AK12" s="6">
        <f t="shared" si="21"/>
        <v>50</v>
      </c>
      <c r="AL12" s="6">
        <v>0</v>
      </c>
      <c r="AM12" s="6">
        <f t="shared" si="22"/>
        <v>0</v>
      </c>
      <c r="AN12" s="6">
        <v>0</v>
      </c>
      <c r="AO12" s="6">
        <f t="shared" si="23"/>
        <v>0</v>
      </c>
      <c r="AP12" s="6">
        <f t="shared" si="24"/>
        <v>50</v>
      </c>
      <c r="AQ12" s="6">
        <v>319</v>
      </c>
      <c r="AR12" s="6">
        <f t="shared" si="25"/>
        <v>319</v>
      </c>
      <c r="AS12" s="6">
        <f t="shared" si="26"/>
        <v>260</v>
      </c>
      <c r="AT12" s="6">
        <f t="shared" si="27"/>
        <v>390</v>
      </c>
      <c r="AU12" s="6">
        <v>45</v>
      </c>
      <c r="AV12" s="6">
        <f t="shared" si="28"/>
        <v>45</v>
      </c>
      <c r="AW12" s="6">
        <f t="shared" si="29"/>
        <v>45</v>
      </c>
      <c r="AX12" s="6">
        <v>0</v>
      </c>
      <c r="AY12" s="6">
        <v>59</v>
      </c>
      <c r="AZ12" s="6">
        <f t="shared" si="36"/>
        <v>0</v>
      </c>
      <c r="BA12" s="6">
        <f t="shared" si="37"/>
        <v>59</v>
      </c>
      <c r="BB12" s="6">
        <v>0</v>
      </c>
      <c r="BC12" s="6">
        <v>0</v>
      </c>
      <c r="BD12" s="6">
        <f t="shared" si="30"/>
        <v>0</v>
      </c>
      <c r="BE12" s="6">
        <f t="shared" si="31"/>
        <v>0</v>
      </c>
      <c r="BF12" s="6">
        <v>0</v>
      </c>
      <c r="BG12" s="6">
        <v>0</v>
      </c>
      <c r="BH12" s="6">
        <f t="shared" si="32"/>
        <v>0</v>
      </c>
      <c r="BI12" s="6">
        <f t="shared" si="38"/>
        <v>0</v>
      </c>
      <c r="BJ12" s="6">
        <v>0</v>
      </c>
      <c r="BK12" s="6">
        <f t="shared" si="33"/>
        <v>59</v>
      </c>
      <c r="BL12" s="6">
        <f t="shared" si="34"/>
        <v>59</v>
      </c>
      <c r="BM12" s="6">
        <f t="shared" si="35"/>
        <v>150.44999999999999</v>
      </c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>
        <v>50</v>
      </c>
      <c r="CJ12" s="8"/>
      <c r="CK12" s="8"/>
      <c r="CL12" s="8"/>
      <c r="CM12" s="8"/>
      <c r="CN12" s="8"/>
      <c r="CO12" s="8"/>
    </row>
    <row r="13" spans="1:93" ht="16.5" x14ac:dyDescent="0.3">
      <c r="A13" s="24">
        <v>11</v>
      </c>
      <c r="B13" s="25" t="s">
        <v>66</v>
      </c>
      <c r="C13" s="25" t="s">
        <v>51</v>
      </c>
      <c r="D13" s="6">
        <f t="shared" si="0"/>
        <v>235</v>
      </c>
      <c r="E13" s="6">
        <f t="shared" si="1"/>
        <v>235</v>
      </c>
      <c r="F13" s="6">
        <f t="shared" si="2"/>
        <v>77.55</v>
      </c>
      <c r="G13" s="6">
        <f t="shared" si="3"/>
        <v>799</v>
      </c>
      <c r="H13" s="6">
        <f t="shared" si="4"/>
        <v>799</v>
      </c>
      <c r="I13" s="26">
        <f t="shared" si="5"/>
        <v>263.67</v>
      </c>
      <c r="J13" s="5">
        <f t="shared" si="6"/>
        <v>341.22</v>
      </c>
      <c r="K13" s="6">
        <v>1</v>
      </c>
      <c r="L13" s="6">
        <f t="shared" si="7"/>
        <v>100</v>
      </c>
      <c r="M13" s="6">
        <v>0</v>
      </c>
      <c r="N13" s="6">
        <f t="shared" si="8"/>
        <v>0</v>
      </c>
      <c r="O13" s="6">
        <v>0</v>
      </c>
      <c r="P13" s="6">
        <f t="shared" si="9"/>
        <v>0</v>
      </c>
      <c r="Q13" s="6">
        <v>1</v>
      </c>
      <c r="R13" s="6">
        <f t="shared" si="10"/>
        <v>70</v>
      </c>
      <c r="S13" s="6">
        <v>0</v>
      </c>
      <c r="T13" s="6">
        <f t="shared" si="11"/>
        <v>0</v>
      </c>
      <c r="U13" s="6">
        <v>0</v>
      </c>
      <c r="V13" s="6">
        <f t="shared" si="12"/>
        <v>0</v>
      </c>
      <c r="W13" s="6">
        <f t="shared" si="13"/>
        <v>70</v>
      </c>
      <c r="X13" s="6">
        <v>0</v>
      </c>
      <c r="Y13" s="6">
        <f t="shared" si="14"/>
        <v>0</v>
      </c>
      <c r="Z13" s="6">
        <v>0</v>
      </c>
      <c r="AA13" s="6">
        <f t="shared" si="15"/>
        <v>0</v>
      </c>
      <c r="AB13" s="6">
        <v>0</v>
      </c>
      <c r="AC13" s="6">
        <f t="shared" si="16"/>
        <v>0</v>
      </c>
      <c r="AD13" s="6">
        <v>0</v>
      </c>
      <c r="AE13" s="6">
        <f t="shared" si="17"/>
        <v>0</v>
      </c>
      <c r="AF13" s="6">
        <f t="shared" si="18"/>
        <v>0</v>
      </c>
      <c r="AG13" s="6">
        <v>3</v>
      </c>
      <c r="AH13" s="6">
        <f t="shared" si="19"/>
        <v>15</v>
      </c>
      <c r="AI13" s="6">
        <f t="shared" si="20"/>
        <v>15</v>
      </c>
      <c r="AJ13" s="6">
        <v>1</v>
      </c>
      <c r="AK13" s="6">
        <f t="shared" si="21"/>
        <v>50</v>
      </c>
      <c r="AL13" s="6">
        <v>0</v>
      </c>
      <c r="AM13" s="6">
        <f t="shared" si="22"/>
        <v>0</v>
      </c>
      <c r="AN13" s="6">
        <v>0</v>
      </c>
      <c r="AO13" s="6">
        <f t="shared" si="23"/>
        <v>0</v>
      </c>
      <c r="AP13" s="6">
        <f t="shared" si="24"/>
        <v>50</v>
      </c>
      <c r="AQ13" s="6">
        <v>338</v>
      </c>
      <c r="AR13" s="6">
        <f t="shared" si="25"/>
        <v>338</v>
      </c>
      <c r="AS13" s="6">
        <f t="shared" si="26"/>
        <v>218</v>
      </c>
      <c r="AT13" s="6">
        <f t="shared" si="27"/>
        <v>327</v>
      </c>
      <c r="AU13" s="6">
        <v>37</v>
      </c>
      <c r="AV13" s="6">
        <f t="shared" si="28"/>
        <v>37</v>
      </c>
      <c r="AW13" s="6">
        <f t="shared" si="29"/>
        <v>37</v>
      </c>
      <c r="AX13" s="6">
        <v>66</v>
      </c>
      <c r="AY13" s="6">
        <v>9</v>
      </c>
      <c r="AZ13" s="6">
        <f t="shared" si="36"/>
        <v>45</v>
      </c>
      <c r="BA13" s="6">
        <f t="shared" si="37"/>
        <v>0</v>
      </c>
      <c r="BB13" s="6">
        <v>69</v>
      </c>
      <c r="BC13" s="6">
        <v>6</v>
      </c>
      <c r="BD13" s="6">
        <f t="shared" si="30"/>
        <v>69</v>
      </c>
      <c r="BE13" s="6">
        <f t="shared" si="31"/>
        <v>6</v>
      </c>
      <c r="BF13" s="6">
        <v>0</v>
      </c>
      <c r="BG13" s="6">
        <v>0</v>
      </c>
      <c r="BH13" s="6">
        <f t="shared" si="32"/>
        <v>0</v>
      </c>
      <c r="BI13" s="6">
        <f t="shared" si="38"/>
        <v>0</v>
      </c>
      <c r="BJ13" s="6">
        <v>0</v>
      </c>
      <c r="BK13" s="6">
        <f t="shared" si="33"/>
        <v>150</v>
      </c>
      <c r="BL13" s="6">
        <f t="shared" si="34"/>
        <v>120</v>
      </c>
      <c r="BM13" s="6">
        <f t="shared" si="35"/>
        <v>435</v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>
        <v>350</v>
      </c>
      <c r="CJ13" s="4"/>
      <c r="CK13" s="4"/>
      <c r="CL13" s="4"/>
      <c r="CM13" s="4"/>
      <c r="CN13" s="4"/>
      <c r="CO13" s="4"/>
    </row>
    <row r="14" spans="1:93" ht="15" customHeight="1" x14ac:dyDescent="0.3">
      <c r="A14" s="24">
        <v>12</v>
      </c>
      <c r="B14" s="25" t="s">
        <v>77</v>
      </c>
      <c r="C14" s="28" t="s">
        <v>78</v>
      </c>
      <c r="D14" s="6">
        <f t="shared" si="0"/>
        <v>355</v>
      </c>
      <c r="E14" s="6">
        <f t="shared" si="1"/>
        <v>355</v>
      </c>
      <c r="F14" s="6">
        <f t="shared" si="2"/>
        <v>117.15</v>
      </c>
      <c r="G14" s="6">
        <f t="shared" si="3"/>
        <v>665</v>
      </c>
      <c r="H14" s="6">
        <f t="shared" si="4"/>
        <v>665</v>
      </c>
      <c r="I14" s="26">
        <f t="shared" si="5"/>
        <v>219.45000000000002</v>
      </c>
      <c r="J14" s="5">
        <f t="shared" si="6"/>
        <v>336.6</v>
      </c>
      <c r="K14" s="6">
        <v>1</v>
      </c>
      <c r="L14" s="6">
        <f t="shared" si="7"/>
        <v>100</v>
      </c>
      <c r="M14" s="6">
        <v>0</v>
      </c>
      <c r="N14" s="6">
        <f t="shared" si="8"/>
        <v>0</v>
      </c>
      <c r="O14" s="6">
        <v>0</v>
      </c>
      <c r="P14" s="6">
        <f t="shared" si="9"/>
        <v>0</v>
      </c>
      <c r="Q14" s="6">
        <v>0</v>
      </c>
      <c r="R14" s="6">
        <f t="shared" si="10"/>
        <v>0</v>
      </c>
      <c r="S14" s="6">
        <v>1</v>
      </c>
      <c r="T14" s="6">
        <f t="shared" si="11"/>
        <v>150</v>
      </c>
      <c r="U14" s="6">
        <v>1</v>
      </c>
      <c r="V14" s="6">
        <f t="shared" si="12"/>
        <v>50</v>
      </c>
      <c r="W14" s="6">
        <f t="shared" si="13"/>
        <v>200</v>
      </c>
      <c r="X14" s="6">
        <v>0</v>
      </c>
      <c r="Y14" s="6">
        <f t="shared" si="14"/>
        <v>0</v>
      </c>
      <c r="Z14" s="6">
        <v>0</v>
      </c>
      <c r="AA14" s="6">
        <f t="shared" si="15"/>
        <v>0</v>
      </c>
      <c r="AB14" s="6">
        <v>0</v>
      </c>
      <c r="AC14" s="6">
        <f t="shared" si="16"/>
        <v>0</v>
      </c>
      <c r="AD14" s="6">
        <v>0</v>
      </c>
      <c r="AE14" s="6">
        <f t="shared" si="17"/>
        <v>0</v>
      </c>
      <c r="AF14" s="6">
        <f t="shared" si="18"/>
        <v>0</v>
      </c>
      <c r="AG14" s="6">
        <v>1</v>
      </c>
      <c r="AH14" s="6">
        <f t="shared" si="19"/>
        <v>5</v>
      </c>
      <c r="AI14" s="6">
        <f t="shared" si="20"/>
        <v>5</v>
      </c>
      <c r="AJ14" s="6">
        <v>1</v>
      </c>
      <c r="AK14" s="6">
        <f t="shared" si="21"/>
        <v>50</v>
      </c>
      <c r="AL14" s="6">
        <v>0</v>
      </c>
      <c r="AM14" s="6">
        <f t="shared" si="22"/>
        <v>0</v>
      </c>
      <c r="AN14" s="6">
        <v>0</v>
      </c>
      <c r="AO14" s="6">
        <f t="shared" si="23"/>
        <v>0</v>
      </c>
      <c r="AP14" s="6">
        <f t="shared" si="24"/>
        <v>50</v>
      </c>
      <c r="AQ14" s="6">
        <v>276</v>
      </c>
      <c r="AR14" s="6">
        <f t="shared" si="25"/>
        <v>276</v>
      </c>
      <c r="AS14" s="6">
        <f t="shared" si="26"/>
        <v>156</v>
      </c>
      <c r="AT14" s="6">
        <f t="shared" si="27"/>
        <v>234</v>
      </c>
      <c r="AU14" s="6">
        <v>71</v>
      </c>
      <c r="AV14" s="6">
        <f t="shared" si="28"/>
        <v>71</v>
      </c>
      <c r="AW14" s="6">
        <f t="shared" si="29"/>
        <v>71</v>
      </c>
      <c r="AX14" s="6">
        <v>204</v>
      </c>
      <c r="AY14" s="6">
        <v>0</v>
      </c>
      <c r="AZ14" s="6">
        <f t="shared" si="36"/>
        <v>120</v>
      </c>
      <c r="BA14" s="6">
        <f t="shared" si="37"/>
        <v>0</v>
      </c>
      <c r="BB14" s="6">
        <v>0</v>
      </c>
      <c r="BC14" s="6">
        <v>0</v>
      </c>
      <c r="BD14" s="6">
        <f t="shared" si="30"/>
        <v>0</v>
      </c>
      <c r="BE14" s="6">
        <f t="shared" si="31"/>
        <v>0</v>
      </c>
      <c r="BF14" s="6">
        <v>0</v>
      </c>
      <c r="BG14" s="6">
        <v>0</v>
      </c>
      <c r="BH14" s="6">
        <f t="shared" si="32"/>
        <v>0</v>
      </c>
      <c r="BI14" s="6">
        <v>0</v>
      </c>
      <c r="BJ14" s="6">
        <v>0</v>
      </c>
      <c r="BK14" s="6">
        <f t="shared" si="33"/>
        <v>204</v>
      </c>
      <c r="BL14" s="6">
        <f t="shared" si="34"/>
        <v>120</v>
      </c>
      <c r="BM14" s="6">
        <f t="shared" si="35"/>
        <v>360</v>
      </c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>
        <v>275</v>
      </c>
      <c r="CJ14" s="7"/>
      <c r="CK14" s="7"/>
      <c r="CL14" s="7"/>
      <c r="CM14" s="7"/>
      <c r="CN14" s="7"/>
      <c r="CO14" s="7"/>
    </row>
    <row r="15" spans="1:93" s="29" customFormat="1" ht="16.5" x14ac:dyDescent="0.3">
      <c r="A15" s="24">
        <v>13</v>
      </c>
      <c r="B15" s="25" t="s">
        <v>59</v>
      </c>
      <c r="C15" s="25" t="s">
        <v>60</v>
      </c>
      <c r="D15" s="6">
        <f t="shared" si="0"/>
        <v>370</v>
      </c>
      <c r="E15" s="6">
        <f t="shared" si="1"/>
        <v>370</v>
      </c>
      <c r="F15" s="6">
        <f t="shared" si="2"/>
        <v>122.10000000000001</v>
      </c>
      <c r="G15" s="6">
        <f t="shared" si="3"/>
        <v>615</v>
      </c>
      <c r="H15" s="6">
        <f t="shared" si="4"/>
        <v>615</v>
      </c>
      <c r="I15" s="26">
        <f t="shared" si="5"/>
        <v>202.95000000000002</v>
      </c>
      <c r="J15" s="5">
        <f t="shared" si="6"/>
        <v>325.05</v>
      </c>
      <c r="K15" s="6">
        <v>1</v>
      </c>
      <c r="L15" s="6">
        <f t="shared" si="7"/>
        <v>100</v>
      </c>
      <c r="M15" s="6">
        <v>0</v>
      </c>
      <c r="N15" s="6">
        <f t="shared" si="8"/>
        <v>0</v>
      </c>
      <c r="O15" s="6">
        <v>0</v>
      </c>
      <c r="P15" s="6">
        <f t="shared" si="9"/>
        <v>0</v>
      </c>
      <c r="Q15" s="6">
        <v>0</v>
      </c>
      <c r="R15" s="6">
        <f t="shared" si="10"/>
        <v>0</v>
      </c>
      <c r="S15" s="6">
        <v>1</v>
      </c>
      <c r="T15" s="6">
        <f t="shared" si="11"/>
        <v>150</v>
      </c>
      <c r="U15" s="6">
        <v>1</v>
      </c>
      <c r="V15" s="6">
        <f t="shared" si="12"/>
        <v>50</v>
      </c>
      <c r="W15" s="6">
        <f t="shared" si="13"/>
        <v>200</v>
      </c>
      <c r="X15" s="6">
        <v>0</v>
      </c>
      <c r="Y15" s="6">
        <f t="shared" si="14"/>
        <v>0</v>
      </c>
      <c r="Z15" s="6">
        <v>0</v>
      </c>
      <c r="AA15" s="6">
        <f t="shared" si="15"/>
        <v>0</v>
      </c>
      <c r="AB15" s="6">
        <v>0</v>
      </c>
      <c r="AC15" s="6">
        <f t="shared" si="16"/>
        <v>0</v>
      </c>
      <c r="AD15" s="6">
        <v>0</v>
      </c>
      <c r="AE15" s="6">
        <f t="shared" si="17"/>
        <v>0</v>
      </c>
      <c r="AF15" s="6">
        <f t="shared" si="18"/>
        <v>0</v>
      </c>
      <c r="AG15" s="6">
        <v>4</v>
      </c>
      <c r="AH15" s="6">
        <f t="shared" si="19"/>
        <v>20</v>
      </c>
      <c r="AI15" s="6">
        <f t="shared" si="20"/>
        <v>20</v>
      </c>
      <c r="AJ15" s="6">
        <v>1</v>
      </c>
      <c r="AK15" s="6">
        <f t="shared" si="21"/>
        <v>50</v>
      </c>
      <c r="AL15" s="6">
        <v>0</v>
      </c>
      <c r="AM15" s="6">
        <f t="shared" si="22"/>
        <v>0</v>
      </c>
      <c r="AN15" s="6">
        <v>0</v>
      </c>
      <c r="AO15" s="6">
        <f t="shared" si="23"/>
        <v>0</v>
      </c>
      <c r="AP15" s="6">
        <f t="shared" si="24"/>
        <v>50</v>
      </c>
      <c r="AQ15" s="6">
        <v>360</v>
      </c>
      <c r="AR15" s="6">
        <f t="shared" si="25"/>
        <v>360</v>
      </c>
      <c r="AS15" s="6">
        <f t="shared" si="26"/>
        <v>360</v>
      </c>
      <c r="AT15" s="6">
        <f t="shared" si="27"/>
        <v>540</v>
      </c>
      <c r="AU15" s="6">
        <v>75</v>
      </c>
      <c r="AV15" s="6">
        <f t="shared" si="28"/>
        <v>75</v>
      </c>
      <c r="AW15" s="6">
        <f t="shared" si="29"/>
        <v>75</v>
      </c>
      <c r="AX15" s="6">
        <v>0</v>
      </c>
      <c r="AY15" s="6">
        <v>0</v>
      </c>
      <c r="AZ15" s="6">
        <f t="shared" si="36"/>
        <v>0</v>
      </c>
      <c r="BA15" s="6">
        <f t="shared" si="37"/>
        <v>0</v>
      </c>
      <c r="BB15" s="6">
        <v>0</v>
      </c>
      <c r="BC15" s="6">
        <v>0</v>
      </c>
      <c r="BD15" s="6">
        <f t="shared" si="30"/>
        <v>0</v>
      </c>
      <c r="BE15" s="6">
        <f t="shared" si="31"/>
        <v>0</v>
      </c>
      <c r="BF15" s="6">
        <v>0</v>
      </c>
      <c r="BG15" s="6">
        <v>0</v>
      </c>
      <c r="BH15" s="6">
        <f t="shared" si="32"/>
        <v>0</v>
      </c>
      <c r="BI15" s="6">
        <f>IF(BF15+BG15&lt;120,BG15,120-BF15-BG15)</f>
        <v>0</v>
      </c>
      <c r="BJ15" s="6">
        <v>0</v>
      </c>
      <c r="BK15" s="6">
        <f t="shared" si="33"/>
        <v>0</v>
      </c>
      <c r="BL15" s="6">
        <f t="shared" si="34"/>
        <v>0</v>
      </c>
      <c r="BM15" s="6">
        <f t="shared" si="35"/>
        <v>0</v>
      </c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>
        <v>100</v>
      </c>
      <c r="CJ15" s="4"/>
      <c r="CK15" s="4"/>
      <c r="CL15" s="4"/>
      <c r="CM15" s="4"/>
      <c r="CN15" s="4"/>
      <c r="CO15" s="4"/>
    </row>
    <row r="16" spans="1:93" s="30" customFormat="1" ht="16.5" x14ac:dyDescent="0.3">
      <c r="A16" s="24">
        <v>14</v>
      </c>
      <c r="B16" s="32" t="s">
        <v>67</v>
      </c>
      <c r="C16" s="32" t="s">
        <v>68</v>
      </c>
      <c r="D16" s="6">
        <f t="shared" si="0"/>
        <v>370</v>
      </c>
      <c r="E16" s="6">
        <f t="shared" si="1"/>
        <v>370</v>
      </c>
      <c r="F16" s="6">
        <f t="shared" si="2"/>
        <v>122.10000000000001</v>
      </c>
      <c r="G16" s="6">
        <f t="shared" si="3"/>
        <v>610.5</v>
      </c>
      <c r="H16" s="6">
        <f t="shared" si="4"/>
        <v>610.5</v>
      </c>
      <c r="I16" s="26">
        <f t="shared" si="5"/>
        <v>201.465</v>
      </c>
      <c r="J16" s="5">
        <f t="shared" si="6"/>
        <v>323.565</v>
      </c>
      <c r="K16" s="6">
        <v>1</v>
      </c>
      <c r="L16" s="6">
        <f t="shared" si="7"/>
        <v>100</v>
      </c>
      <c r="M16" s="6">
        <v>0</v>
      </c>
      <c r="N16" s="6">
        <f t="shared" si="8"/>
        <v>0</v>
      </c>
      <c r="O16" s="6">
        <v>1</v>
      </c>
      <c r="P16" s="6">
        <f t="shared" si="9"/>
        <v>200</v>
      </c>
      <c r="Q16" s="6">
        <v>0</v>
      </c>
      <c r="R16" s="6">
        <f t="shared" si="10"/>
        <v>0</v>
      </c>
      <c r="S16" s="6">
        <v>0</v>
      </c>
      <c r="T16" s="6">
        <f t="shared" si="11"/>
        <v>0</v>
      </c>
      <c r="U16" s="6">
        <v>0</v>
      </c>
      <c r="V16" s="6">
        <f t="shared" si="12"/>
        <v>0</v>
      </c>
      <c r="W16" s="6">
        <f t="shared" si="13"/>
        <v>200</v>
      </c>
      <c r="X16" s="6">
        <v>0</v>
      </c>
      <c r="Y16" s="6">
        <f t="shared" si="14"/>
        <v>0</v>
      </c>
      <c r="Z16" s="6">
        <v>0</v>
      </c>
      <c r="AA16" s="6">
        <f t="shared" si="15"/>
        <v>0</v>
      </c>
      <c r="AB16" s="6">
        <v>0</v>
      </c>
      <c r="AC16" s="6">
        <f t="shared" si="16"/>
        <v>0</v>
      </c>
      <c r="AD16" s="6">
        <v>0</v>
      </c>
      <c r="AE16" s="6">
        <f t="shared" si="17"/>
        <v>0</v>
      </c>
      <c r="AF16" s="6">
        <f t="shared" si="18"/>
        <v>0</v>
      </c>
      <c r="AG16" s="6">
        <v>10</v>
      </c>
      <c r="AH16" s="6">
        <f t="shared" si="19"/>
        <v>50</v>
      </c>
      <c r="AI16" s="6">
        <f t="shared" si="20"/>
        <v>20</v>
      </c>
      <c r="AJ16" s="6">
        <v>1</v>
      </c>
      <c r="AK16" s="6">
        <f t="shared" si="21"/>
        <v>50</v>
      </c>
      <c r="AL16" s="6">
        <v>0</v>
      </c>
      <c r="AM16" s="6">
        <f t="shared" si="22"/>
        <v>0</v>
      </c>
      <c r="AN16" s="6">
        <v>0</v>
      </c>
      <c r="AO16" s="6">
        <f t="shared" si="23"/>
        <v>0</v>
      </c>
      <c r="AP16" s="6">
        <f t="shared" si="24"/>
        <v>50</v>
      </c>
      <c r="AQ16" s="6">
        <v>331</v>
      </c>
      <c r="AR16" s="6">
        <f t="shared" si="25"/>
        <v>331</v>
      </c>
      <c r="AS16" s="6">
        <f t="shared" si="26"/>
        <v>255</v>
      </c>
      <c r="AT16" s="6">
        <f t="shared" si="27"/>
        <v>382.5</v>
      </c>
      <c r="AU16" s="6">
        <v>0</v>
      </c>
      <c r="AV16" s="6">
        <f t="shared" si="28"/>
        <v>0</v>
      </c>
      <c r="AW16" s="6">
        <f t="shared" si="29"/>
        <v>0</v>
      </c>
      <c r="AX16" s="6">
        <v>76</v>
      </c>
      <c r="AY16" s="6">
        <v>0</v>
      </c>
      <c r="AZ16" s="6">
        <f t="shared" si="36"/>
        <v>76</v>
      </c>
      <c r="BA16" s="6">
        <f t="shared" si="37"/>
        <v>0</v>
      </c>
      <c r="BB16" s="6">
        <v>0</v>
      </c>
      <c r="BC16" s="6">
        <v>0</v>
      </c>
      <c r="BD16" s="6">
        <f t="shared" si="30"/>
        <v>0</v>
      </c>
      <c r="BE16" s="6">
        <f t="shared" si="31"/>
        <v>0</v>
      </c>
      <c r="BF16" s="6">
        <v>0</v>
      </c>
      <c r="BG16" s="6">
        <v>0</v>
      </c>
      <c r="BH16" s="6">
        <f t="shared" si="32"/>
        <v>0</v>
      </c>
      <c r="BI16" s="6">
        <f>IF(BF16+BG16&lt;120,BG16,120-BF16-BG16)</f>
        <v>0</v>
      </c>
      <c r="BJ16" s="6">
        <v>0</v>
      </c>
      <c r="BK16" s="6">
        <f t="shared" si="33"/>
        <v>76</v>
      </c>
      <c r="BL16" s="6">
        <f t="shared" si="34"/>
        <v>76</v>
      </c>
      <c r="BM16" s="6">
        <f t="shared" si="35"/>
        <v>228</v>
      </c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>
        <v>15</v>
      </c>
      <c r="CJ16" s="3"/>
      <c r="CK16" s="3"/>
      <c r="CL16" s="3"/>
      <c r="CM16" s="3"/>
      <c r="CN16" s="3"/>
      <c r="CO16" s="3"/>
    </row>
    <row r="17" spans="1:93" s="27" customFormat="1" ht="16.5" x14ac:dyDescent="0.3">
      <c r="A17" s="24">
        <v>15</v>
      </c>
      <c r="B17" s="25" t="s">
        <v>69</v>
      </c>
      <c r="C17" s="28" t="s">
        <v>42</v>
      </c>
      <c r="D17" s="6">
        <f t="shared" si="0"/>
        <v>415</v>
      </c>
      <c r="E17" s="6">
        <f t="shared" si="1"/>
        <v>415</v>
      </c>
      <c r="F17" s="6">
        <f t="shared" si="2"/>
        <v>136.95000000000002</v>
      </c>
      <c r="G17" s="6">
        <f t="shared" si="3"/>
        <v>553.5</v>
      </c>
      <c r="H17" s="6">
        <f t="shared" si="4"/>
        <v>553.5</v>
      </c>
      <c r="I17" s="26">
        <f t="shared" si="5"/>
        <v>182.655</v>
      </c>
      <c r="J17" s="5">
        <f t="shared" si="6"/>
        <v>319.60500000000002</v>
      </c>
      <c r="K17" s="6">
        <v>1</v>
      </c>
      <c r="L17" s="6">
        <f t="shared" si="7"/>
        <v>100</v>
      </c>
      <c r="M17" s="6">
        <v>0</v>
      </c>
      <c r="N17" s="6">
        <f t="shared" si="8"/>
        <v>0</v>
      </c>
      <c r="O17" s="6">
        <v>1</v>
      </c>
      <c r="P17" s="6">
        <f t="shared" si="9"/>
        <v>200</v>
      </c>
      <c r="Q17" s="6">
        <v>0</v>
      </c>
      <c r="R17" s="6">
        <f t="shared" si="10"/>
        <v>0</v>
      </c>
      <c r="S17" s="6">
        <v>0</v>
      </c>
      <c r="T17" s="6">
        <f t="shared" si="11"/>
        <v>0</v>
      </c>
      <c r="U17" s="6">
        <v>1</v>
      </c>
      <c r="V17" s="6">
        <f t="shared" si="12"/>
        <v>50</v>
      </c>
      <c r="W17" s="6">
        <f t="shared" si="13"/>
        <v>250</v>
      </c>
      <c r="X17" s="6">
        <v>0</v>
      </c>
      <c r="Y17" s="6">
        <f t="shared" si="14"/>
        <v>0</v>
      </c>
      <c r="Z17" s="6">
        <v>0</v>
      </c>
      <c r="AA17" s="6">
        <f t="shared" si="15"/>
        <v>0</v>
      </c>
      <c r="AB17" s="6">
        <v>0</v>
      </c>
      <c r="AC17" s="6">
        <f t="shared" si="16"/>
        <v>0</v>
      </c>
      <c r="AD17" s="6">
        <v>0</v>
      </c>
      <c r="AE17" s="6">
        <f t="shared" si="17"/>
        <v>0</v>
      </c>
      <c r="AF17" s="6">
        <f t="shared" si="18"/>
        <v>0</v>
      </c>
      <c r="AG17" s="6">
        <v>1</v>
      </c>
      <c r="AH17" s="6">
        <f t="shared" si="19"/>
        <v>5</v>
      </c>
      <c r="AI17" s="6">
        <f t="shared" si="20"/>
        <v>5</v>
      </c>
      <c r="AJ17" s="6">
        <v>0</v>
      </c>
      <c r="AK17" s="6">
        <f t="shared" si="21"/>
        <v>0</v>
      </c>
      <c r="AL17" s="6">
        <v>2</v>
      </c>
      <c r="AM17" s="6">
        <f t="shared" si="22"/>
        <v>60</v>
      </c>
      <c r="AN17" s="6">
        <v>0</v>
      </c>
      <c r="AO17" s="6">
        <f t="shared" si="23"/>
        <v>0</v>
      </c>
      <c r="AP17" s="6">
        <f t="shared" si="24"/>
        <v>60</v>
      </c>
      <c r="AQ17" s="6">
        <v>228</v>
      </c>
      <c r="AR17" s="6">
        <f t="shared" si="25"/>
        <v>228</v>
      </c>
      <c r="AS17" s="6">
        <f t="shared" si="26"/>
        <v>143</v>
      </c>
      <c r="AT17" s="6">
        <f t="shared" si="27"/>
        <v>214.5</v>
      </c>
      <c r="AU17" s="6">
        <v>84</v>
      </c>
      <c r="AV17" s="6">
        <f t="shared" si="28"/>
        <v>84</v>
      </c>
      <c r="AW17" s="6">
        <f t="shared" si="29"/>
        <v>84</v>
      </c>
      <c r="AX17" s="6">
        <v>85</v>
      </c>
      <c r="AY17" s="6">
        <v>0</v>
      </c>
      <c r="AZ17" s="6">
        <f t="shared" si="36"/>
        <v>85</v>
      </c>
      <c r="BA17" s="6">
        <f t="shared" si="37"/>
        <v>0</v>
      </c>
      <c r="BB17" s="6">
        <v>0</v>
      </c>
      <c r="BC17" s="6">
        <v>0</v>
      </c>
      <c r="BD17" s="6">
        <f t="shared" si="30"/>
        <v>0</v>
      </c>
      <c r="BE17" s="6">
        <f t="shared" si="31"/>
        <v>0</v>
      </c>
      <c r="BF17" s="6">
        <v>0</v>
      </c>
      <c r="BG17" s="6">
        <v>0</v>
      </c>
      <c r="BH17" s="6">
        <f t="shared" si="32"/>
        <v>0</v>
      </c>
      <c r="BI17" s="6">
        <f>IF(BF17+BG17&lt;120,BG17,120-BF17-BG17)</f>
        <v>0</v>
      </c>
      <c r="BJ17" s="6">
        <v>0</v>
      </c>
      <c r="BK17" s="6">
        <f t="shared" si="33"/>
        <v>85</v>
      </c>
      <c r="BL17" s="6">
        <f t="shared" si="34"/>
        <v>85</v>
      </c>
      <c r="BM17" s="6">
        <f t="shared" si="35"/>
        <v>255</v>
      </c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>
        <v>15</v>
      </c>
      <c r="CJ17" s="3"/>
      <c r="CK17" s="3"/>
      <c r="CL17" s="3"/>
      <c r="CM17" s="3"/>
      <c r="CN17" s="3"/>
      <c r="CO17" s="3"/>
    </row>
    <row r="18" spans="1:93" s="29" customFormat="1" ht="16.5" x14ac:dyDescent="0.3">
      <c r="A18" s="24">
        <v>16</v>
      </c>
      <c r="B18" s="25" t="s">
        <v>72</v>
      </c>
      <c r="C18" s="25" t="s">
        <v>73</v>
      </c>
      <c r="D18" s="6">
        <f t="shared" si="0"/>
        <v>340</v>
      </c>
      <c r="E18" s="6">
        <f t="shared" si="1"/>
        <v>340</v>
      </c>
      <c r="F18" s="6">
        <f t="shared" si="2"/>
        <v>112.2</v>
      </c>
      <c r="G18" s="6">
        <f t="shared" si="3"/>
        <v>612.5</v>
      </c>
      <c r="H18" s="6">
        <f t="shared" si="4"/>
        <v>612.5</v>
      </c>
      <c r="I18" s="26">
        <f t="shared" si="5"/>
        <v>202.125</v>
      </c>
      <c r="J18" s="5">
        <f t="shared" si="6"/>
        <v>314.32499999999999</v>
      </c>
      <c r="K18" s="6">
        <v>1</v>
      </c>
      <c r="L18" s="6">
        <f t="shared" si="7"/>
        <v>100</v>
      </c>
      <c r="M18" s="6">
        <v>0</v>
      </c>
      <c r="N18" s="6">
        <f t="shared" si="8"/>
        <v>0</v>
      </c>
      <c r="O18" s="6">
        <v>0</v>
      </c>
      <c r="P18" s="6">
        <f t="shared" si="9"/>
        <v>0</v>
      </c>
      <c r="Q18" s="6">
        <v>1</v>
      </c>
      <c r="R18" s="6">
        <f t="shared" si="10"/>
        <v>70</v>
      </c>
      <c r="S18" s="6">
        <v>0</v>
      </c>
      <c r="T18" s="6">
        <f t="shared" si="11"/>
        <v>0</v>
      </c>
      <c r="U18" s="6">
        <v>0</v>
      </c>
      <c r="V18" s="6">
        <f t="shared" si="12"/>
        <v>0</v>
      </c>
      <c r="W18" s="6">
        <f t="shared" si="13"/>
        <v>70</v>
      </c>
      <c r="X18" s="6">
        <v>0</v>
      </c>
      <c r="Y18" s="6">
        <f t="shared" si="14"/>
        <v>0</v>
      </c>
      <c r="Z18" s="6">
        <v>0</v>
      </c>
      <c r="AA18" s="6">
        <f t="shared" si="15"/>
        <v>0</v>
      </c>
      <c r="AB18" s="6">
        <v>1</v>
      </c>
      <c r="AC18" s="6">
        <f t="shared" si="16"/>
        <v>100</v>
      </c>
      <c r="AD18" s="6">
        <v>0</v>
      </c>
      <c r="AE18" s="6">
        <f t="shared" si="17"/>
        <v>0</v>
      </c>
      <c r="AF18" s="6">
        <f t="shared" si="18"/>
        <v>100</v>
      </c>
      <c r="AG18" s="6">
        <v>4</v>
      </c>
      <c r="AH18" s="6">
        <f t="shared" si="19"/>
        <v>20</v>
      </c>
      <c r="AI18" s="6">
        <f t="shared" si="20"/>
        <v>20</v>
      </c>
      <c r="AJ18" s="6">
        <v>1</v>
      </c>
      <c r="AK18" s="6">
        <f t="shared" si="21"/>
        <v>50</v>
      </c>
      <c r="AL18" s="6">
        <v>0</v>
      </c>
      <c r="AM18" s="6">
        <f t="shared" si="22"/>
        <v>0</v>
      </c>
      <c r="AN18" s="6">
        <v>0</v>
      </c>
      <c r="AO18" s="6">
        <f t="shared" si="23"/>
        <v>0</v>
      </c>
      <c r="AP18" s="6">
        <f t="shared" si="24"/>
        <v>50</v>
      </c>
      <c r="AQ18" s="6">
        <v>253</v>
      </c>
      <c r="AR18" s="6">
        <f t="shared" si="25"/>
        <v>253</v>
      </c>
      <c r="AS18" s="6">
        <f t="shared" si="26"/>
        <v>133</v>
      </c>
      <c r="AT18" s="6">
        <f t="shared" si="27"/>
        <v>199.5</v>
      </c>
      <c r="AU18" s="6">
        <v>50</v>
      </c>
      <c r="AV18" s="6">
        <f t="shared" si="28"/>
        <v>50</v>
      </c>
      <c r="AW18" s="6">
        <f t="shared" si="29"/>
        <v>50</v>
      </c>
      <c r="AX18" s="6">
        <v>201</v>
      </c>
      <c r="AY18" s="6">
        <v>0</v>
      </c>
      <c r="AZ18" s="6">
        <f t="shared" si="36"/>
        <v>117</v>
      </c>
      <c r="BA18" s="6">
        <f t="shared" si="37"/>
        <v>0</v>
      </c>
      <c r="BB18" s="6">
        <v>0</v>
      </c>
      <c r="BC18" s="6">
        <v>3</v>
      </c>
      <c r="BD18" s="6">
        <f t="shared" si="30"/>
        <v>0</v>
      </c>
      <c r="BE18" s="6">
        <f t="shared" si="31"/>
        <v>3</v>
      </c>
      <c r="BF18" s="6">
        <v>0</v>
      </c>
      <c r="BG18" s="6">
        <v>0</v>
      </c>
      <c r="BH18" s="6">
        <f t="shared" si="32"/>
        <v>0</v>
      </c>
      <c r="BI18" s="6">
        <f>IF(BF18+BG18&lt;120,BG18,120-BF18-BG18)</f>
        <v>0</v>
      </c>
      <c r="BJ18" s="6">
        <v>0</v>
      </c>
      <c r="BK18" s="6">
        <f t="shared" si="33"/>
        <v>204</v>
      </c>
      <c r="BL18" s="6">
        <f t="shared" si="34"/>
        <v>120</v>
      </c>
      <c r="BM18" s="6">
        <f t="shared" si="35"/>
        <v>363</v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>
        <v>100</v>
      </c>
      <c r="CJ18" s="4"/>
      <c r="CK18" s="4"/>
      <c r="CL18" s="4"/>
      <c r="CM18" s="4"/>
      <c r="CN18" s="4"/>
      <c r="CO18" s="4"/>
    </row>
    <row r="19" spans="1:93" s="29" customFormat="1" ht="16.5" x14ac:dyDescent="0.3">
      <c r="A19" s="24">
        <v>17</v>
      </c>
      <c r="B19" s="32" t="s">
        <v>75</v>
      </c>
      <c r="C19" s="32" t="s">
        <v>76</v>
      </c>
      <c r="D19" s="6">
        <f t="shared" si="0"/>
        <v>240</v>
      </c>
      <c r="E19" s="6">
        <f t="shared" si="1"/>
        <v>240</v>
      </c>
      <c r="F19" s="6">
        <f t="shared" si="2"/>
        <v>79.2</v>
      </c>
      <c r="G19" s="6">
        <f t="shared" si="3"/>
        <v>624</v>
      </c>
      <c r="H19" s="6">
        <f t="shared" si="4"/>
        <v>624</v>
      </c>
      <c r="I19" s="26">
        <f t="shared" si="5"/>
        <v>205.92000000000002</v>
      </c>
      <c r="J19" s="5">
        <f t="shared" si="6"/>
        <v>285.12</v>
      </c>
      <c r="K19" s="6">
        <v>1</v>
      </c>
      <c r="L19" s="6">
        <f t="shared" si="7"/>
        <v>100</v>
      </c>
      <c r="M19" s="6"/>
      <c r="N19" s="6">
        <f t="shared" si="8"/>
        <v>0</v>
      </c>
      <c r="O19" s="6">
        <v>0</v>
      </c>
      <c r="P19" s="6">
        <f t="shared" si="9"/>
        <v>0</v>
      </c>
      <c r="Q19" s="6">
        <v>1</v>
      </c>
      <c r="R19" s="6">
        <f t="shared" si="10"/>
        <v>70</v>
      </c>
      <c r="S19" s="6">
        <v>0</v>
      </c>
      <c r="T19" s="6">
        <f t="shared" si="11"/>
        <v>0</v>
      </c>
      <c r="U19" s="6">
        <v>0</v>
      </c>
      <c r="V19" s="6">
        <f t="shared" si="12"/>
        <v>0</v>
      </c>
      <c r="W19" s="6">
        <f t="shared" si="13"/>
        <v>70</v>
      </c>
      <c r="X19" s="6">
        <v>0</v>
      </c>
      <c r="Y19" s="6">
        <f t="shared" si="14"/>
        <v>0</v>
      </c>
      <c r="Z19" s="6">
        <v>0</v>
      </c>
      <c r="AA19" s="6">
        <f t="shared" si="15"/>
        <v>0</v>
      </c>
      <c r="AB19" s="6">
        <v>0</v>
      </c>
      <c r="AC19" s="6">
        <f t="shared" si="16"/>
        <v>0</v>
      </c>
      <c r="AD19" s="6">
        <v>0</v>
      </c>
      <c r="AE19" s="6">
        <f t="shared" si="17"/>
        <v>0</v>
      </c>
      <c r="AF19" s="6">
        <f t="shared" si="18"/>
        <v>0</v>
      </c>
      <c r="AG19" s="6">
        <v>4</v>
      </c>
      <c r="AH19" s="6">
        <f t="shared" si="19"/>
        <v>20</v>
      </c>
      <c r="AI19" s="6">
        <f t="shared" si="20"/>
        <v>20</v>
      </c>
      <c r="AJ19" s="6">
        <v>1</v>
      </c>
      <c r="AK19" s="6">
        <f t="shared" si="21"/>
        <v>50</v>
      </c>
      <c r="AL19" s="6">
        <v>0</v>
      </c>
      <c r="AM19" s="6">
        <f t="shared" si="22"/>
        <v>0</v>
      </c>
      <c r="AN19" s="6">
        <v>0</v>
      </c>
      <c r="AO19" s="6">
        <f t="shared" si="23"/>
        <v>0</v>
      </c>
      <c r="AP19" s="6">
        <f t="shared" si="24"/>
        <v>50</v>
      </c>
      <c r="AQ19" s="6">
        <v>307</v>
      </c>
      <c r="AR19" s="6">
        <f t="shared" si="25"/>
        <v>307</v>
      </c>
      <c r="AS19" s="6">
        <f t="shared" si="26"/>
        <v>198</v>
      </c>
      <c r="AT19" s="6">
        <f t="shared" si="27"/>
        <v>297</v>
      </c>
      <c r="AU19" s="6">
        <v>0</v>
      </c>
      <c r="AV19" s="6">
        <f t="shared" si="28"/>
        <v>0</v>
      </c>
      <c r="AW19" s="6">
        <f t="shared" si="29"/>
        <v>0</v>
      </c>
      <c r="AX19" s="6">
        <v>85</v>
      </c>
      <c r="AY19" s="6">
        <v>24</v>
      </c>
      <c r="AZ19" s="6">
        <f t="shared" si="36"/>
        <v>85</v>
      </c>
      <c r="BA19" s="6">
        <f t="shared" si="37"/>
        <v>24</v>
      </c>
      <c r="BB19" s="6">
        <v>0</v>
      </c>
      <c r="BC19" s="6">
        <v>0</v>
      </c>
      <c r="BD19" s="6">
        <f t="shared" si="30"/>
        <v>0</v>
      </c>
      <c r="BE19" s="6">
        <f t="shared" si="31"/>
        <v>0</v>
      </c>
      <c r="BF19" s="6">
        <v>0</v>
      </c>
      <c r="BG19" s="6">
        <v>0</v>
      </c>
      <c r="BH19" s="6">
        <f t="shared" si="32"/>
        <v>0</v>
      </c>
      <c r="BI19" s="6">
        <f>IF(BF19+BG19&lt;120,BG19,120-BF19-BG19)</f>
        <v>0</v>
      </c>
      <c r="BJ19" s="6">
        <v>0</v>
      </c>
      <c r="BK19" s="6">
        <f t="shared" si="33"/>
        <v>109</v>
      </c>
      <c r="BL19" s="6">
        <f t="shared" si="34"/>
        <v>109</v>
      </c>
      <c r="BM19" s="6">
        <f t="shared" si="35"/>
        <v>327</v>
      </c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>
        <v>50</v>
      </c>
      <c r="CJ19" s="8"/>
      <c r="CK19" s="8"/>
      <c r="CL19" s="8"/>
      <c r="CM19" s="8"/>
      <c r="CN19" s="8"/>
      <c r="CO19" s="8"/>
    </row>
    <row r="20" spans="1:93" s="3" customFormat="1" ht="16.5" x14ac:dyDescent="0.3">
      <c r="A20" s="10"/>
      <c r="B20" s="13"/>
      <c r="C20" s="13"/>
      <c r="D20" s="4"/>
      <c r="E20" s="4"/>
      <c r="F20" s="4"/>
      <c r="G20" s="4"/>
      <c r="H20" s="4"/>
      <c r="I20" s="11"/>
      <c r="J20" s="12"/>
      <c r="L20" s="4"/>
      <c r="N20" s="4"/>
      <c r="P20" s="4"/>
      <c r="R20" s="4"/>
      <c r="T20" s="4"/>
      <c r="V20" s="4"/>
      <c r="W20" s="4"/>
      <c r="Y20" s="4"/>
      <c r="AA20" s="4"/>
      <c r="AC20" s="4"/>
      <c r="AE20" s="4"/>
      <c r="AF20" s="4"/>
      <c r="AH20" s="4"/>
      <c r="AI20" s="4"/>
      <c r="AK20" s="4"/>
      <c r="AM20" s="4"/>
      <c r="AO20" s="4"/>
      <c r="AP20" s="4"/>
      <c r="AR20" s="4"/>
      <c r="AS20" s="4"/>
      <c r="AT20" s="4"/>
      <c r="AV20" s="4"/>
      <c r="AW20" s="4"/>
      <c r="AZ20" s="4"/>
      <c r="BA20" s="4"/>
      <c r="BD20" s="4"/>
      <c r="BE20" s="4"/>
      <c r="BF20" s="4"/>
      <c r="BG20" s="4"/>
      <c r="BH20" s="4"/>
      <c r="BI20" s="4"/>
      <c r="BK20" s="4"/>
      <c r="BL20" s="4"/>
      <c r="BM20" s="4"/>
    </row>
    <row r="21" spans="1:93" s="3" customFormat="1" ht="16.5" x14ac:dyDescent="0.3">
      <c r="A21" s="10"/>
      <c r="B21" s="13"/>
      <c r="C21" s="1"/>
      <c r="D21" s="4"/>
      <c r="E21" s="4"/>
      <c r="F21" s="4"/>
      <c r="G21" s="4"/>
      <c r="H21" s="4"/>
      <c r="I21" s="11"/>
      <c r="J21" s="12"/>
      <c r="L21" s="4"/>
      <c r="N21" s="4"/>
      <c r="P21" s="4"/>
      <c r="R21" s="4"/>
      <c r="T21" s="4"/>
      <c r="V21" s="4"/>
      <c r="W21" s="4"/>
      <c r="Y21" s="4"/>
      <c r="AA21" s="4"/>
      <c r="AC21" s="4"/>
      <c r="AE21" s="4"/>
      <c r="AF21" s="4"/>
      <c r="AH21" s="4"/>
      <c r="AI21" s="4"/>
      <c r="AK21" s="4"/>
      <c r="AM21" s="4"/>
      <c r="AO21" s="4"/>
      <c r="AP21" s="4"/>
      <c r="AR21" s="4"/>
      <c r="AS21" s="4"/>
      <c r="AT21" s="4"/>
      <c r="AV21" s="4"/>
      <c r="AW21" s="4"/>
      <c r="AZ21" s="4"/>
      <c r="BA21" s="4"/>
      <c r="BD21" s="4"/>
      <c r="BE21" s="4"/>
      <c r="BF21" s="4"/>
      <c r="BG21" s="4"/>
      <c r="BH21" s="4"/>
      <c r="BI21" s="4"/>
      <c r="BK21" s="4"/>
      <c r="BL21" s="4"/>
      <c r="BM21" s="4"/>
    </row>
    <row r="22" spans="1:93" s="3" customFormat="1" ht="16.5" x14ac:dyDescent="0.3">
      <c r="A22" s="10"/>
      <c r="B22" s="13"/>
      <c r="C22" s="13"/>
      <c r="D22" s="4"/>
      <c r="E22" s="4"/>
      <c r="F22" s="4"/>
      <c r="G22" s="4"/>
      <c r="H22" s="4"/>
      <c r="I22" s="11"/>
      <c r="J22" s="12"/>
      <c r="L22" s="4"/>
      <c r="N22" s="4"/>
      <c r="P22" s="4"/>
      <c r="R22" s="4"/>
      <c r="T22" s="4"/>
      <c r="V22" s="4"/>
      <c r="W22" s="4"/>
      <c r="Y22" s="4"/>
      <c r="AA22" s="4"/>
      <c r="AC22" s="4"/>
      <c r="AE22" s="4"/>
      <c r="AF22" s="4"/>
      <c r="AH22" s="4"/>
      <c r="AI22" s="4"/>
      <c r="AK22" s="4"/>
      <c r="AM22" s="4"/>
      <c r="AO22" s="4"/>
      <c r="AP22" s="4"/>
      <c r="AR22" s="4"/>
      <c r="AS22" s="4"/>
      <c r="AT22" s="4"/>
      <c r="AV22" s="4"/>
      <c r="AW22" s="4"/>
      <c r="AZ22" s="4"/>
      <c r="BA22" s="4"/>
      <c r="BD22" s="4"/>
      <c r="BE22" s="4"/>
      <c r="BF22" s="4"/>
      <c r="BG22" s="4"/>
      <c r="BH22" s="4"/>
      <c r="BI22" s="4"/>
      <c r="BK22" s="4"/>
      <c r="BL22" s="4"/>
      <c r="BM22" s="4"/>
    </row>
    <row r="23" spans="1:93" s="3" customFormat="1" ht="16.5" x14ac:dyDescent="0.3">
      <c r="A23" s="10"/>
      <c r="B23" s="13"/>
      <c r="C23" s="13"/>
      <c r="D23" s="4"/>
      <c r="E23" s="4"/>
      <c r="F23" s="4"/>
      <c r="G23" s="4"/>
      <c r="H23" s="4"/>
      <c r="I23" s="11"/>
      <c r="J23" s="12"/>
      <c r="L23" s="4"/>
      <c r="N23" s="4"/>
      <c r="P23" s="4"/>
      <c r="R23" s="4"/>
      <c r="T23" s="4"/>
      <c r="V23" s="4"/>
      <c r="W23" s="4"/>
      <c r="Y23" s="4"/>
      <c r="AA23" s="4"/>
      <c r="AC23" s="4"/>
      <c r="AE23" s="4"/>
      <c r="AF23" s="4"/>
      <c r="AH23" s="4"/>
      <c r="AI23" s="4"/>
      <c r="AK23" s="4"/>
      <c r="AM23" s="4"/>
      <c r="AO23" s="4"/>
      <c r="AP23" s="4"/>
      <c r="AR23" s="4"/>
      <c r="AS23" s="4"/>
      <c r="AT23" s="4"/>
      <c r="AV23" s="4"/>
      <c r="AW23" s="4"/>
      <c r="AZ23" s="4"/>
      <c r="BA23" s="4"/>
      <c r="BD23" s="4"/>
      <c r="BE23" s="4"/>
      <c r="BF23" s="4"/>
      <c r="BG23" s="4"/>
      <c r="BH23" s="4"/>
      <c r="BI23" s="4"/>
      <c r="BK23" s="4"/>
      <c r="BL23" s="4"/>
      <c r="BM23" s="4"/>
    </row>
  </sheetData>
  <sortState ref="A3:CO19">
    <sortCondition descending="1" ref="J3:J19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Πολ. Ποιότητας &amp; Μετρολογίας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2025-05-14T07:25:48Z</dcterms:modified>
</cp:coreProperties>
</file>