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Επιχειρηματικότητας ΜΜΕ" sheetId="30" r:id="rId1"/>
  </sheets>
  <calcPr calcId="145621"/>
</workbook>
</file>

<file path=xl/calcChain.xml><?xml version="1.0" encoding="utf-8"?>
<calcChain xmlns="http://schemas.openxmlformats.org/spreadsheetml/2006/main">
  <c r="BK9" i="30" l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P9" i="30" l="1"/>
  <c r="BD9" i="30"/>
  <c r="AF9" i="30"/>
  <c r="BE9" i="30"/>
  <c r="W9" i="30"/>
  <c r="BL9" i="30"/>
  <c r="AS9" i="30" s="1"/>
  <c r="AT9" i="30" s="1"/>
  <c r="AZ9" i="30" l="1"/>
  <c r="BA9" i="30" s="1"/>
  <c r="BM9" i="30" s="1"/>
  <c r="G9" i="30" s="1"/>
  <c r="H9" i="30" s="1"/>
  <c r="I9" i="30" s="1"/>
  <c r="D9" i="30"/>
  <c r="F9" i="30" s="1"/>
  <c r="E9" i="30" l="1"/>
  <c r="J9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4" i="30"/>
  <c r="BH4" i="30"/>
  <c r="BD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E4" i="30" l="1"/>
  <c r="BE8" i="30"/>
  <c r="AF8" i="30"/>
  <c r="AP8" i="30"/>
  <c r="AF4" i="30"/>
  <c r="W4" i="30"/>
  <c r="AP4" i="30"/>
  <c r="W8" i="30"/>
  <c r="BD8" i="30"/>
  <c r="BM4" i="30"/>
  <c r="BL8" i="30"/>
  <c r="AS8" i="30" s="1"/>
  <c r="AT8" i="30" s="1"/>
  <c r="BL4" i="30"/>
  <c r="AS4" i="30" s="1"/>
  <c r="AT4" i="30" s="1"/>
  <c r="D8" i="30" l="1"/>
  <c r="F8" i="30" s="1"/>
  <c r="AZ8" i="30"/>
  <c r="BA8" i="30" s="1"/>
  <c r="BM8" i="30" s="1"/>
  <c r="G8" i="30" s="1"/>
  <c r="H8" i="30" s="1"/>
  <c r="I8" i="30" s="1"/>
  <c r="D4" i="30"/>
  <c r="F4" i="30" s="1"/>
  <c r="G4" i="30"/>
  <c r="H4" i="30" s="1"/>
  <c r="I4" i="30" s="1"/>
  <c r="J8" i="30" l="1"/>
  <c r="E8" i="30"/>
  <c r="E4" i="30"/>
  <c r="J4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AP5" i="30" l="1"/>
  <c r="BE5" i="30"/>
  <c r="W5" i="30"/>
  <c r="BD5" i="30"/>
  <c r="AF5" i="30"/>
  <c r="BL5" i="30"/>
  <c r="AS5" i="30" s="1"/>
  <c r="AT5" i="30" s="1"/>
  <c r="D5" i="30" l="1"/>
  <c r="F5" i="30" s="1"/>
  <c r="AZ5" i="30"/>
  <c r="BA5" i="30" s="1"/>
  <c r="BM5" i="30" s="1"/>
  <c r="G5" i="30" s="1"/>
  <c r="H5" i="30" s="1"/>
  <c r="I5" i="30" s="1"/>
  <c r="E5" i="30" l="1"/>
  <c r="J5" i="30"/>
  <c r="BK3" i="30" l="1"/>
  <c r="BH3" i="30"/>
  <c r="BE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AF3" i="30" s="1"/>
  <c r="Y3" i="30"/>
  <c r="V3" i="30"/>
  <c r="T3" i="30"/>
  <c r="R3" i="30"/>
  <c r="P3" i="30"/>
  <c r="N3" i="30"/>
  <c r="L3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AP3" i="30" l="1"/>
  <c r="BD6" i="30"/>
  <c r="AP6" i="30"/>
  <c r="W3" i="30"/>
  <c r="W6" i="30"/>
  <c r="BE6" i="30"/>
  <c r="AZ6" i="30" s="1"/>
  <c r="BA6" i="30" s="1"/>
  <c r="AF6" i="30"/>
  <c r="BD3" i="30"/>
  <c r="BL3" i="30"/>
  <c r="AS3" i="30" s="1"/>
  <c r="AT3" i="30" s="1"/>
  <c r="BL6" i="30"/>
  <c r="AS6" i="30" s="1"/>
  <c r="AT6" i="30" s="1"/>
  <c r="D3" i="30" l="1"/>
  <c r="E3" i="30" s="1"/>
  <c r="D6" i="30"/>
  <c r="E6" i="30" s="1"/>
  <c r="BM6" i="30"/>
  <c r="G6" i="30" s="1"/>
  <c r="H6" i="30" s="1"/>
  <c r="I6" i="30" s="1"/>
  <c r="AZ3" i="30"/>
  <c r="F6" i="30"/>
  <c r="F3" i="30" l="1"/>
  <c r="J6" i="30"/>
  <c r="BA3" i="30"/>
  <c r="BM3" i="30" s="1"/>
  <c r="G3" i="30" s="1"/>
  <c r="H3" i="30" s="1"/>
  <c r="I3" i="30" s="1"/>
  <c r="J3" i="30" s="1"/>
  <c r="BK11" i="30" l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D11" i="30" l="1"/>
  <c r="AZ11" i="30" s="1"/>
  <c r="BA11" i="30" s="1"/>
  <c r="BM11" i="30" s="1"/>
  <c r="AP11" i="30"/>
  <c r="BE11" i="30"/>
  <c r="AF11" i="30"/>
  <c r="W11" i="30"/>
  <c r="BL11" i="30"/>
  <c r="AS11" i="30" s="1"/>
  <c r="AT11" i="30" s="1"/>
  <c r="D11" i="30" l="1"/>
  <c r="G11" i="30"/>
  <c r="H11" i="30" s="1"/>
  <c r="I11" i="30" s="1"/>
  <c r="E11" i="30" l="1"/>
  <c r="F11" i="30"/>
  <c r="J11" i="30" s="1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D7" i="30" l="1"/>
  <c r="W7" i="30"/>
  <c r="AP7" i="30"/>
  <c r="AS7" i="30"/>
  <c r="AT7" i="30" s="1"/>
  <c r="AF7" i="30"/>
  <c r="BE7" i="30"/>
  <c r="AZ7" i="30" s="1"/>
  <c r="D7" i="30" l="1"/>
  <c r="F7" i="30" s="1"/>
  <c r="BA7" i="30"/>
  <c r="BM7" i="30"/>
  <c r="G7" i="30" s="1"/>
  <c r="H7" i="30" s="1"/>
  <c r="I7" i="30" s="1"/>
  <c r="J7" i="30" l="1"/>
  <c r="E7" i="30"/>
  <c r="BK10" i="30" l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F10" i="30" l="1"/>
  <c r="AP10" i="30"/>
  <c r="W10" i="30"/>
  <c r="D10" i="30" s="1"/>
  <c r="BD10" i="30"/>
  <c r="BE10" i="30"/>
  <c r="BL10" i="30"/>
  <c r="AS10" i="30" s="1"/>
  <c r="AT10" i="30" s="1"/>
  <c r="AZ10" i="30" l="1"/>
  <c r="BA10" i="30" s="1"/>
  <c r="BM10" i="30" s="1"/>
  <c r="G10" i="30" s="1"/>
  <c r="H10" i="30" s="1"/>
  <c r="I10" i="30" s="1"/>
  <c r="F10" i="30"/>
  <c r="E10" i="30"/>
  <c r="J10" i="30" l="1"/>
</calcChain>
</file>

<file path=xl/sharedStrings.xml><?xml version="1.0" encoding="utf-8"?>
<sst xmlns="http://schemas.openxmlformats.org/spreadsheetml/2006/main" count="70" uniqueCount="65">
  <si>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</si>
  <si>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</si>
  <si>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</si>
  <si>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</si>
  <si>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</si>
  <si>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</si>
  <si>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</si>
  <si>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</si>
  <si>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</si>
  <si>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</si>
  <si>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</si>
  <si>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</si>
  <si>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</si>
  <si>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</si>
  <si>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</si>
  <si>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</si>
  <si>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</si>
  <si>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</si>
  <si>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</si>
  <si>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</si>
  <si>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</si>
  <si>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</si>
  <si>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</si>
  <si>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</si>
  <si>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</si>
  <si>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</si>
  <si>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</si>
  <si>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</si>
  <si>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</si>
  <si>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</si>
  <si>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</si>
  <si>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</si>
  <si>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</si>
  <si>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</si>
  <si>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</si>
  <si>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</si>
  <si>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</si>
  <si>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</si>
  <si>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</si>
  <si>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</si>
  <si>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</si>
  <si>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</si>
  <si>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</si>
  <si>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</si>
  <si>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</si>
  <si>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</si>
  <si>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</si>
  <si>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</si>
  <si>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ΓΕΡΑΣΙΜΟΣ</t>
  </si>
  <si>
    <t>ΜΑΣΤΡΟΓΙΑΝΝΗ</t>
  </si>
  <si>
    <t>ΦΩΤΕΙΝΗ</t>
  </si>
  <si>
    <t>ΓΙΑΝΝΑΚΟΠΟΥΛΟΣ</t>
  </si>
  <si>
    <t>ΖΟΥΜΠΟΥ</t>
  </si>
  <si>
    <t>ΑΝΤΩΝΙΑ</t>
  </si>
  <si>
    <t>ΠΝΕΥΜΑΤΙΚΑΤΟΥ</t>
  </si>
  <si>
    <t>ΑΘΗΝΑ</t>
  </si>
  <si>
    <t>ΠΑΠΠΑ</t>
  </si>
  <si>
    <t>ΑΛΙΚΗ</t>
  </si>
  <si>
    <t>ΡΕΚΚΑΣ</t>
  </si>
  <si>
    <t>ΤΙΜΟΘΕΟΣ</t>
  </si>
  <si>
    <t>ΚΩΤΤΑΚΗΣ</t>
  </si>
  <si>
    <t>ΜΕΞΑ</t>
  </si>
  <si>
    <t>ΑΛΕΞΑΝΔΡΑ</t>
  </si>
  <si>
    <t>ΓΕΩΡΓΟΠΟΥΛΟΣ</t>
  </si>
  <si>
    <t xml:space="preserve">Προσωρινός πίνακας κατάταξης υποψηφίων της Διεύθυνσης Επιχειρηματικότητας και Μικρών-Μεσαίων Επιχειρήσεων (άρθρο 45 π.δ. 5/2022) της Γενικής Διεύθυνσης Βιομηχανικής Πολιτικής και Μεταρρυθμίσεων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</si>
</sst>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2" topLeftCell="A3" activePane="bottomLeft" state="frozen"/>
      <selection activeCell="AB1" sqref="AB1"/>
      <selection pane="bottomLeft" sqref="A1:Z1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7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24</v>
      </c>
      <c r="F2" s="19" t="s">
        <v>24</v>
      </c>
      <c r="G2" s="19" t="s">
        <v>25</v>
      </c>
      <c r="H2" s="20" t="s">
        <v>26</v>
      </c>
      <c r="I2" s="20" t="s">
        <v>26</v>
      </c>
      <c r="J2" s="21" t="s">
        <v>27</v>
      </c>
      <c r="K2" s="30" t="s">
        <v>2</v>
      </c>
      <c r="L2" s="31"/>
      <c r="M2" s="30" t="s">
        <v>3</v>
      </c>
      <c r="N2" s="31"/>
      <c r="O2" s="30" t="s">
        <v>28</v>
      </c>
      <c r="P2" s="31"/>
      <c r="Q2" s="30" t="s">
        <v>29</v>
      </c>
      <c r="R2" s="31"/>
      <c r="S2" s="30" t="s">
        <v>30</v>
      </c>
      <c r="T2" s="31"/>
      <c r="U2" s="30" t="s">
        <v>32</v>
      </c>
      <c r="V2" s="31"/>
      <c r="W2" s="20" t="s">
        <v>31</v>
      </c>
      <c r="X2" s="30" t="s">
        <v>4</v>
      </c>
      <c r="Y2" s="31"/>
      <c r="Z2" s="30" t="s">
        <v>33</v>
      </c>
      <c r="AA2" s="31"/>
      <c r="AB2" s="30" t="s">
        <v>12</v>
      </c>
      <c r="AC2" s="31"/>
      <c r="AD2" s="30" t="s">
        <v>34</v>
      </c>
      <c r="AE2" s="31"/>
      <c r="AF2" s="20" t="s">
        <v>35</v>
      </c>
      <c r="AG2" s="30" t="s">
        <v>9</v>
      </c>
      <c r="AH2" s="31"/>
      <c r="AI2" s="22" t="s">
        <v>9</v>
      </c>
      <c r="AJ2" s="30" t="s">
        <v>5</v>
      </c>
      <c r="AK2" s="31"/>
      <c r="AL2" s="30" t="s">
        <v>6</v>
      </c>
      <c r="AM2" s="31"/>
      <c r="AN2" s="30" t="s">
        <v>7</v>
      </c>
      <c r="AO2" s="31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36</v>
      </c>
      <c r="AY2" s="20" t="s">
        <v>15</v>
      </c>
      <c r="AZ2" s="20" t="s">
        <v>41</v>
      </c>
      <c r="BA2" s="20" t="s">
        <v>42</v>
      </c>
      <c r="BB2" s="20" t="s">
        <v>37</v>
      </c>
      <c r="BC2" s="20" t="s">
        <v>16</v>
      </c>
      <c r="BD2" s="20" t="s">
        <v>43</v>
      </c>
      <c r="BE2" s="20" t="s">
        <v>44</v>
      </c>
      <c r="BF2" s="20" t="s">
        <v>38</v>
      </c>
      <c r="BG2" s="20" t="s">
        <v>17</v>
      </c>
      <c r="BH2" s="20" t="s">
        <v>45</v>
      </c>
      <c r="BI2" s="20" t="s">
        <v>46</v>
      </c>
      <c r="BJ2" s="23" t="s">
        <v>23</v>
      </c>
      <c r="BK2" s="20" t="s">
        <v>20</v>
      </c>
      <c r="BL2" s="24" t="s">
        <v>39</v>
      </c>
      <c r="BM2" s="24" t="s">
        <v>21</v>
      </c>
    </row>
    <row r="3" spans="1:93" s="8" customFormat="1" ht="16.5" x14ac:dyDescent="0.3">
      <c r="A3" s="26">
        <v>1</v>
      </c>
      <c r="B3" s="2" t="s">
        <v>56</v>
      </c>
      <c r="C3" s="1" t="s">
        <v>57</v>
      </c>
      <c r="D3" s="5">
        <f t="shared" ref="D3:D11" si="0">IF((L3+N3+W3+Y3+AF3+AI3+AP3)&gt;1000,1000,L3+N3+W3+Y3+AF3+AI3+AP3)</f>
        <v>930</v>
      </c>
      <c r="E3" s="5">
        <f t="shared" ref="E3:E11" si="1">IF(D3&gt;1000,1000,D3)</f>
        <v>930</v>
      </c>
      <c r="F3" s="5">
        <f t="shared" ref="F3:F11" si="2">D3*33%</f>
        <v>306.90000000000003</v>
      </c>
      <c r="G3" s="5">
        <f t="shared" ref="G3:G11" si="3">AT3+AV3+BM3</f>
        <v>803</v>
      </c>
      <c r="H3" s="5">
        <f t="shared" ref="H3:H11" si="4">IF(G3&gt;1000,1000,G3)</f>
        <v>803</v>
      </c>
      <c r="I3" s="6">
        <f t="shared" ref="I3:I11" si="5">H3*33%</f>
        <v>264.99</v>
      </c>
      <c r="J3" s="7">
        <f t="shared" ref="J3:J11" si="6">F3+I3</f>
        <v>571.8900000000001</v>
      </c>
      <c r="K3" s="5">
        <v>1</v>
      </c>
      <c r="L3" s="5">
        <f t="shared" ref="L3:L11" si="7">K3*100</f>
        <v>100</v>
      </c>
      <c r="M3" s="5">
        <v>0</v>
      </c>
      <c r="N3" s="5">
        <f t="shared" ref="N3:N11" si="8">M3*30</f>
        <v>0</v>
      </c>
      <c r="O3" s="5">
        <v>0</v>
      </c>
      <c r="P3" s="5">
        <f t="shared" ref="P3:P11" si="9">O3*200</f>
        <v>0</v>
      </c>
      <c r="Q3" s="5">
        <v>0</v>
      </c>
      <c r="R3" s="5">
        <f t="shared" ref="R3:R11" si="10">Q3*70</f>
        <v>0</v>
      </c>
      <c r="S3" s="5">
        <v>1</v>
      </c>
      <c r="T3" s="5">
        <f t="shared" ref="T3:T11" si="11">S3*150</f>
        <v>150</v>
      </c>
      <c r="U3" s="5">
        <v>0</v>
      </c>
      <c r="V3" s="5">
        <f t="shared" ref="V3:V11" si="12">IF(U3&gt;0,50,U3)</f>
        <v>0</v>
      </c>
      <c r="W3" s="5">
        <f t="shared" ref="W3:W11" si="13">IF((P3+R3+T3+V3)&gt;250,250,P3+R3+T3+V3)</f>
        <v>150</v>
      </c>
      <c r="X3" s="5">
        <v>1</v>
      </c>
      <c r="Y3" s="5">
        <f t="shared" ref="Y3:Y11" si="14">X3*275</f>
        <v>275</v>
      </c>
      <c r="Z3" s="5">
        <v>1</v>
      </c>
      <c r="AA3" s="5">
        <f t="shared" ref="AA3:AA11" si="15">Z3*350</f>
        <v>350</v>
      </c>
      <c r="AB3" s="5">
        <v>0</v>
      </c>
      <c r="AC3" s="5">
        <f t="shared" ref="AC3:AC11" si="16">AB3*100</f>
        <v>0</v>
      </c>
      <c r="AD3" s="5">
        <v>0</v>
      </c>
      <c r="AE3" s="5">
        <f t="shared" ref="AE3:AE11" si="17">IF(AD3&gt;0,70,AD3)</f>
        <v>0</v>
      </c>
      <c r="AF3" s="5">
        <f t="shared" ref="AF3:AF11" si="18">IF((AA3+AC3+AE3)&gt;420,420,AA3+AC3+AE3)</f>
        <v>350</v>
      </c>
      <c r="AG3" s="5">
        <v>1</v>
      </c>
      <c r="AH3" s="5">
        <f t="shared" ref="AH3:AH11" si="19">AG3*5</f>
        <v>5</v>
      </c>
      <c r="AI3" s="5">
        <f t="shared" ref="AI3:AI11" si="20">IF(AH3&gt;20,20,AH3)</f>
        <v>5</v>
      </c>
      <c r="AJ3" s="5">
        <v>1</v>
      </c>
      <c r="AK3" s="5">
        <f t="shared" ref="AK3:AK11" si="21">AJ3*50</f>
        <v>50</v>
      </c>
      <c r="AL3" s="5">
        <v>0</v>
      </c>
      <c r="AM3" s="5">
        <f t="shared" ref="AM3:AM11" si="22">AL3*30</f>
        <v>0</v>
      </c>
      <c r="AN3" s="5">
        <v>0</v>
      </c>
      <c r="AO3" s="5">
        <f t="shared" ref="AO3:AO11" si="23">AN3*10</f>
        <v>0</v>
      </c>
      <c r="AP3" s="5">
        <f t="shared" ref="AP3:AP11" si="24">IF((AK3+AM3+AO3)&gt;100,100,AK3+AM3+AO3)</f>
        <v>50</v>
      </c>
      <c r="AQ3" s="5">
        <v>433</v>
      </c>
      <c r="AR3" s="5">
        <f t="shared" ref="AR3:AR11" si="25">IF(AQ3&gt;396,396,AQ3)</f>
        <v>396</v>
      </c>
      <c r="AS3" s="5">
        <f t="shared" ref="AS3:AS11" si="26">AR3-BL3</f>
        <v>276</v>
      </c>
      <c r="AT3" s="5">
        <f t="shared" ref="AT3:AT11" si="27">AS3*1.5</f>
        <v>414</v>
      </c>
      <c r="AU3" s="5">
        <v>0</v>
      </c>
      <c r="AV3" s="5">
        <f t="shared" ref="AV3:AV11" si="28">AU3*1</f>
        <v>0</v>
      </c>
      <c r="AW3" s="5">
        <f t="shared" ref="AW3:AW11" si="29">IF(AV3&gt;84,84,AV3)</f>
        <v>0</v>
      </c>
      <c r="AX3" s="5">
        <v>133</v>
      </c>
      <c r="AY3" s="5">
        <v>31</v>
      </c>
      <c r="AZ3" s="5">
        <f>IF(BH3+BI3+BD3+BE3+AX3&lt;120,AX3,120-BH3-BI3-BD3-BE3)</f>
        <v>91</v>
      </c>
      <c r="BA3" s="5">
        <f>IF(BH3+BI3+BD3+BE3+AZ3+AY3&lt;120,AY3,120-BH3-BI3-BD3-BE3-AZ3)</f>
        <v>0</v>
      </c>
      <c r="BB3" s="5">
        <v>0</v>
      </c>
      <c r="BC3" s="5">
        <v>29</v>
      </c>
      <c r="BD3" s="5">
        <f t="shared" ref="BD3:BD11" si="30">IF(BH3+BI3+BB3&lt;120,BB3,120-BH3-BI3)</f>
        <v>0</v>
      </c>
      <c r="BE3" s="5">
        <f t="shared" ref="BE3:BE11" si="31">IF(BH3+BI3+BB3+BC3&lt;120,BC3,120-BH3-BI3-BD3)</f>
        <v>29</v>
      </c>
      <c r="BF3" s="5">
        <v>0</v>
      </c>
      <c r="BG3" s="5">
        <v>0</v>
      </c>
      <c r="BH3" s="5">
        <f t="shared" ref="BH3:BH11" si="32">IF(BF3&lt;120,BF3,120)</f>
        <v>0</v>
      </c>
      <c r="BI3" s="5">
        <v>0</v>
      </c>
      <c r="BJ3" s="5">
        <v>0</v>
      </c>
      <c r="BK3" s="5">
        <f t="shared" ref="BK3:BK11" si="33">AX3+AY3+BB3+BC3+BF3+BG3+BJ3</f>
        <v>193</v>
      </c>
      <c r="BL3" s="5">
        <f t="shared" ref="BL3:BL11" si="34">IF(BK3&gt;120,120,BK3)</f>
        <v>120</v>
      </c>
      <c r="BM3" s="5">
        <f t="shared" ref="BM3:BM11" si="35">IF(AY3+BC3+BG3&lt;BK3/2,BJ3*6+(BH3+BI3)*5.5+(BD3+BE3)*4+(AZ3+BA3)*3,BH3*5.5+BI3*5.5*0.85+BD3*4+BE3*4*0.85+AZ3*3+BA3*3*0.85)</f>
        <v>389</v>
      </c>
      <c r="CI3" s="8">
        <v>275</v>
      </c>
    </row>
    <row r="4" spans="1:93" s="4" customFormat="1" ht="16.5" x14ac:dyDescent="0.3">
      <c r="A4" s="26">
        <v>2</v>
      </c>
      <c r="B4" s="2" t="s">
        <v>60</v>
      </c>
      <c r="C4" s="1" t="s">
        <v>40</v>
      </c>
      <c r="D4" s="5">
        <f t="shared" si="0"/>
        <v>755</v>
      </c>
      <c r="E4" s="5">
        <f t="shared" si="1"/>
        <v>755</v>
      </c>
      <c r="F4" s="5">
        <f t="shared" si="2"/>
        <v>249.15</v>
      </c>
      <c r="G4" s="5">
        <f t="shared" si="3"/>
        <v>646.25</v>
      </c>
      <c r="H4" s="5">
        <f t="shared" si="4"/>
        <v>646.25</v>
      </c>
      <c r="I4" s="6">
        <f t="shared" si="5"/>
        <v>213.26250000000002</v>
      </c>
      <c r="J4" s="7">
        <f t="shared" si="6"/>
        <v>462.41250000000002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1</v>
      </c>
      <c r="V4" s="5">
        <f t="shared" si="12"/>
        <v>50</v>
      </c>
      <c r="W4" s="5">
        <f t="shared" si="13"/>
        <v>250</v>
      </c>
      <c r="X4" s="5">
        <v>0</v>
      </c>
      <c r="Y4" s="5">
        <f t="shared" si="14"/>
        <v>0</v>
      </c>
      <c r="Z4" s="5">
        <v>1</v>
      </c>
      <c r="AA4" s="5">
        <f t="shared" si="15"/>
        <v>350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350</v>
      </c>
      <c r="AG4" s="5">
        <v>1</v>
      </c>
      <c r="AH4" s="5">
        <f t="shared" si="19"/>
        <v>5</v>
      </c>
      <c r="AI4" s="5">
        <f t="shared" si="20"/>
        <v>5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264</v>
      </c>
      <c r="AR4" s="5">
        <f t="shared" si="25"/>
        <v>264</v>
      </c>
      <c r="AS4" s="5">
        <f t="shared" si="26"/>
        <v>153</v>
      </c>
      <c r="AT4" s="5">
        <f t="shared" si="27"/>
        <v>229.5</v>
      </c>
      <c r="AU4" s="5">
        <v>84</v>
      </c>
      <c r="AV4" s="5">
        <f t="shared" si="28"/>
        <v>84</v>
      </c>
      <c r="AW4" s="5">
        <f t="shared" si="29"/>
        <v>84</v>
      </c>
      <c r="AX4" s="5">
        <v>50</v>
      </c>
      <c r="AY4" s="5">
        <v>29</v>
      </c>
      <c r="AZ4" s="5">
        <v>50</v>
      </c>
      <c r="BA4" s="5">
        <v>29</v>
      </c>
      <c r="BB4" s="5">
        <v>0</v>
      </c>
      <c r="BC4" s="5">
        <v>32</v>
      </c>
      <c r="BD4" s="5">
        <f t="shared" si="30"/>
        <v>0</v>
      </c>
      <c r="BE4" s="5">
        <f t="shared" si="31"/>
        <v>32</v>
      </c>
      <c r="BF4" s="5">
        <v>0</v>
      </c>
      <c r="BG4" s="5">
        <v>0</v>
      </c>
      <c r="BH4" s="5">
        <f t="shared" si="32"/>
        <v>0</v>
      </c>
      <c r="BI4" s="5">
        <v>0</v>
      </c>
      <c r="BJ4" s="5">
        <v>0</v>
      </c>
      <c r="BK4" s="5">
        <f t="shared" si="33"/>
        <v>111</v>
      </c>
      <c r="BL4" s="5">
        <f t="shared" si="34"/>
        <v>111</v>
      </c>
      <c r="BM4" s="5">
        <f t="shared" si="35"/>
        <v>332.75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>
        <v>275</v>
      </c>
      <c r="CJ4" s="8"/>
      <c r="CK4" s="8"/>
      <c r="CL4" s="8"/>
      <c r="CM4" s="8"/>
      <c r="CN4" s="8"/>
      <c r="CO4" s="8"/>
    </row>
    <row r="5" spans="1:93" s="4" customFormat="1" ht="16.5" x14ac:dyDescent="0.3">
      <c r="A5" s="26">
        <v>3</v>
      </c>
      <c r="B5" s="2" t="s">
        <v>58</v>
      </c>
      <c r="C5" s="2" t="s">
        <v>59</v>
      </c>
      <c r="D5" s="5">
        <f t="shared" si="0"/>
        <v>725</v>
      </c>
      <c r="E5" s="5">
        <f t="shared" si="1"/>
        <v>725</v>
      </c>
      <c r="F5" s="5">
        <f t="shared" si="2"/>
        <v>239.25</v>
      </c>
      <c r="G5" s="5">
        <f t="shared" si="3"/>
        <v>610.5</v>
      </c>
      <c r="H5" s="5">
        <f t="shared" si="4"/>
        <v>610.5</v>
      </c>
      <c r="I5" s="6">
        <f t="shared" si="5"/>
        <v>201.465</v>
      </c>
      <c r="J5" s="7">
        <f t="shared" si="6"/>
        <v>440.71500000000003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1</v>
      </c>
      <c r="V5" s="5">
        <f t="shared" si="12"/>
        <v>50</v>
      </c>
      <c r="W5" s="5">
        <f t="shared" si="13"/>
        <v>250</v>
      </c>
      <c r="X5" s="5">
        <v>1</v>
      </c>
      <c r="Y5" s="5">
        <f t="shared" si="14"/>
        <v>275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4</v>
      </c>
      <c r="AH5" s="5">
        <f t="shared" si="19"/>
        <v>20</v>
      </c>
      <c r="AI5" s="5">
        <f t="shared" si="20"/>
        <v>20</v>
      </c>
      <c r="AJ5" s="5">
        <v>1</v>
      </c>
      <c r="AK5" s="5">
        <f t="shared" si="21"/>
        <v>50</v>
      </c>
      <c r="AL5" s="5">
        <v>1</v>
      </c>
      <c r="AM5" s="5">
        <f t="shared" si="22"/>
        <v>30</v>
      </c>
      <c r="AN5" s="5">
        <v>0</v>
      </c>
      <c r="AO5" s="5">
        <f t="shared" si="23"/>
        <v>0</v>
      </c>
      <c r="AP5" s="5">
        <f t="shared" si="24"/>
        <v>80</v>
      </c>
      <c r="AQ5" s="5">
        <v>255</v>
      </c>
      <c r="AR5" s="5">
        <f t="shared" si="25"/>
        <v>255</v>
      </c>
      <c r="AS5" s="5">
        <f t="shared" si="26"/>
        <v>135</v>
      </c>
      <c r="AT5" s="5">
        <f t="shared" si="27"/>
        <v>202.5</v>
      </c>
      <c r="AU5" s="5">
        <v>24</v>
      </c>
      <c r="AV5" s="5">
        <f t="shared" si="28"/>
        <v>24</v>
      </c>
      <c r="AW5" s="5">
        <f t="shared" si="29"/>
        <v>24</v>
      </c>
      <c r="AX5" s="5">
        <v>99</v>
      </c>
      <c r="AY5" s="5">
        <v>33</v>
      </c>
      <c r="AZ5" s="5">
        <f t="shared" ref="AZ5:AZ11" si="36">IF(BH5+BI5+BD5+BE5+AX5&lt;120,AX5,120-BH5-BI5-BD5-BE5)</f>
        <v>96</v>
      </c>
      <c r="BA5" s="5">
        <f t="shared" ref="BA5:BA11" si="37">IF(BH5+BI5+BD5+BE5+AZ5+AY5&lt;120,AY5,120-BH5-BI5-BD5-BE5-AZ5)</f>
        <v>0</v>
      </c>
      <c r="BB5" s="5">
        <v>0</v>
      </c>
      <c r="BC5" s="5">
        <v>24</v>
      </c>
      <c r="BD5" s="5">
        <f t="shared" si="30"/>
        <v>0</v>
      </c>
      <c r="BE5" s="5">
        <f t="shared" si="31"/>
        <v>24</v>
      </c>
      <c r="BF5" s="5">
        <v>0</v>
      </c>
      <c r="BG5" s="5">
        <v>0</v>
      </c>
      <c r="BH5" s="5">
        <f t="shared" si="32"/>
        <v>0</v>
      </c>
      <c r="BI5" s="5">
        <f t="shared" ref="BI5:BI11" si="38">IF(BF5+BG5&lt;120,BG5,120-BF5-BG5)</f>
        <v>0</v>
      </c>
      <c r="BJ5" s="5">
        <v>0</v>
      </c>
      <c r="BK5" s="5">
        <f t="shared" si="33"/>
        <v>156</v>
      </c>
      <c r="BL5" s="5">
        <f t="shared" si="34"/>
        <v>120</v>
      </c>
      <c r="BM5" s="5">
        <f t="shared" si="35"/>
        <v>384</v>
      </c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>
        <v>15</v>
      </c>
      <c r="CJ5"/>
      <c r="CK5"/>
      <c r="CL5"/>
      <c r="CM5"/>
      <c r="CN5"/>
      <c r="CO5"/>
    </row>
    <row r="6" spans="1:93" ht="16.5" x14ac:dyDescent="0.3">
      <c r="A6" s="26">
        <v>4</v>
      </c>
      <c r="B6" s="2" t="s">
        <v>54</v>
      </c>
      <c r="C6" s="2" t="s">
        <v>55</v>
      </c>
      <c r="D6" s="5">
        <f t="shared" si="0"/>
        <v>470</v>
      </c>
      <c r="E6" s="5">
        <f t="shared" si="1"/>
        <v>470</v>
      </c>
      <c r="F6" s="5">
        <f t="shared" si="2"/>
        <v>155.1</v>
      </c>
      <c r="G6" s="5">
        <f t="shared" si="3"/>
        <v>611.5</v>
      </c>
      <c r="H6" s="5">
        <f t="shared" si="4"/>
        <v>611.5</v>
      </c>
      <c r="I6" s="6">
        <f t="shared" si="5"/>
        <v>201.79500000000002</v>
      </c>
      <c r="J6" s="7">
        <f t="shared" si="6"/>
        <v>356.89499999999998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1</v>
      </c>
      <c r="AC6" s="5">
        <f t="shared" si="16"/>
        <v>100</v>
      </c>
      <c r="AD6" s="5">
        <v>0</v>
      </c>
      <c r="AE6" s="5">
        <f t="shared" si="17"/>
        <v>0</v>
      </c>
      <c r="AF6" s="5">
        <f t="shared" si="18"/>
        <v>100</v>
      </c>
      <c r="AG6" s="5">
        <v>7</v>
      </c>
      <c r="AH6" s="5">
        <f t="shared" si="19"/>
        <v>35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267</v>
      </c>
      <c r="AR6" s="5">
        <f t="shared" si="25"/>
        <v>267</v>
      </c>
      <c r="AS6" s="5">
        <f t="shared" si="26"/>
        <v>147</v>
      </c>
      <c r="AT6" s="5">
        <f t="shared" si="27"/>
        <v>220.5</v>
      </c>
      <c r="AU6" s="5">
        <v>29</v>
      </c>
      <c r="AV6" s="5">
        <f t="shared" si="28"/>
        <v>29</v>
      </c>
      <c r="AW6" s="5">
        <f t="shared" si="29"/>
        <v>29</v>
      </c>
      <c r="AX6" s="5">
        <v>208</v>
      </c>
      <c r="AY6" s="5">
        <v>0</v>
      </c>
      <c r="AZ6" s="5">
        <f t="shared" si="36"/>
        <v>118</v>
      </c>
      <c r="BA6" s="5">
        <f t="shared" si="37"/>
        <v>0</v>
      </c>
      <c r="BB6" s="5">
        <v>0</v>
      </c>
      <c r="BC6" s="5">
        <v>2</v>
      </c>
      <c r="BD6" s="5">
        <f t="shared" si="30"/>
        <v>0</v>
      </c>
      <c r="BE6" s="5">
        <f t="shared" si="31"/>
        <v>2</v>
      </c>
      <c r="BF6" s="5">
        <v>0</v>
      </c>
      <c r="BG6" s="5">
        <v>0</v>
      </c>
      <c r="BH6" s="5">
        <f t="shared" si="32"/>
        <v>0</v>
      </c>
      <c r="BI6" s="5">
        <f t="shared" si="38"/>
        <v>0</v>
      </c>
      <c r="BJ6" s="5">
        <v>0</v>
      </c>
      <c r="BK6" s="5">
        <f t="shared" si="33"/>
        <v>210</v>
      </c>
      <c r="BL6" s="5">
        <f t="shared" si="34"/>
        <v>120</v>
      </c>
      <c r="BM6" s="5">
        <f t="shared" si="35"/>
        <v>362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350</v>
      </c>
      <c r="CJ6" s="4"/>
      <c r="CK6" s="4"/>
      <c r="CL6" s="4"/>
      <c r="CM6" s="4"/>
      <c r="CN6" s="4"/>
      <c r="CO6" s="4"/>
    </row>
    <row r="7" spans="1:93" ht="16.5" x14ac:dyDescent="0.3">
      <c r="A7" s="26">
        <v>5</v>
      </c>
      <c r="B7" s="15" t="s">
        <v>51</v>
      </c>
      <c r="C7" s="1" t="s">
        <v>47</v>
      </c>
      <c r="D7" s="5">
        <f t="shared" si="0"/>
        <v>725</v>
      </c>
      <c r="E7" s="5">
        <f t="shared" si="1"/>
        <v>725</v>
      </c>
      <c r="F7" s="5">
        <f t="shared" si="2"/>
        <v>239.25</v>
      </c>
      <c r="G7" s="5">
        <f t="shared" si="3"/>
        <v>283.5</v>
      </c>
      <c r="H7" s="5">
        <f t="shared" si="4"/>
        <v>283.5</v>
      </c>
      <c r="I7" s="6">
        <f t="shared" si="5"/>
        <v>93.555000000000007</v>
      </c>
      <c r="J7" s="7">
        <f t="shared" si="6"/>
        <v>332.80500000000001</v>
      </c>
      <c r="K7" s="5">
        <v>1</v>
      </c>
      <c r="L7" s="5">
        <f t="shared" si="7"/>
        <v>100</v>
      </c>
      <c r="M7" s="5">
        <v>1</v>
      </c>
      <c r="N7" s="5">
        <f t="shared" si="8"/>
        <v>30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1</v>
      </c>
      <c r="V7" s="5">
        <f t="shared" si="12"/>
        <v>50</v>
      </c>
      <c r="W7" s="5">
        <f t="shared" si="13"/>
        <v>250</v>
      </c>
      <c r="X7" s="5">
        <v>1</v>
      </c>
      <c r="Y7" s="5">
        <f t="shared" si="14"/>
        <v>275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2</v>
      </c>
      <c r="AH7" s="5">
        <f t="shared" si="19"/>
        <v>10</v>
      </c>
      <c r="AI7" s="5">
        <f t="shared" si="20"/>
        <v>10</v>
      </c>
      <c r="AJ7" s="5">
        <v>1</v>
      </c>
      <c r="AK7" s="5">
        <f t="shared" si="21"/>
        <v>50</v>
      </c>
      <c r="AL7" s="5">
        <v>0</v>
      </c>
      <c r="AM7" s="5">
        <f t="shared" si="22"/>
        <v>0</v>
      </c>
      <c r="AN7" s="5">
        <v>1</v>
      </c>
      <c r="AO7" s="5">
        <f t="shared" si="23"/>
        <v>10</v>
      </c>
      <c r="AP7" s="5">
        <f t="shared" si="24"/>
        <v>60</v>
      </c>
      <c r="AQ7" s="5">
        <v>133</v>
      </c>
      <c r="AR7" s="5">
        <f t="shared" si="25"/>
        <v>133</v>
      </c>
      <c r="AS7" s="5">
        <f t="shared" si="26"/>
        <v>133</v>
      </c>
      <c r="AT7" s="5">
        <f t="shared" si="27"/>
        <v>199.5</v>
      </c>
      <c r="AU7" s="5">
        <v>84</v>
      </c>
      <c r="AV7" s="5">
        <f t="shared" si="28"/>
        <v>84</v>
      </c>
      <c r="AW7" s="5">
        <f t="shared" si="29"/>
        <v>84</v>
      </c>
      <c r="AX7" s="5">
        <v>0</v>
      </c>
      <c r="AY7" s="5">
        <v>0</v>
      </c>
      <c r="AZ7" s="5">
        <f t="shared" si="36"/>
        <v>0</v>
      </c>
      <c r="BA7" s="5">
        <f t="shared" si="37"/>
        <v>0</v>
      </c>
      <c r="BB7" s="5">
        <v>0</v>
      </c>
      <c r="BC7" s="5">
        <v>0</v>
      </c>
      <c r="BD7" s="5">
        <f t="shared" si="30"/>
        <v>0</v>
      </c>
      <c r="BE7" s="5">
        <f t="shared" si="31"/>
        <v>0</v>
      </c>
      <c r="BF7" s="5">
        <v>0</v>
      </c>
      <c r="BG7" s="5">
        <v>0</v>
      </c>
      <c r="BH7" s="5">
        <f t="shared" si="32"/>
        <v>0</v>
      </c>
      <c r="BI7" s="5">
        <f t="shared" si="38"/>
        <v>0</v>
      </c>
      <c r="BJ7" s="5">
        <v>0</v>
      </c>
      <c r="BK7" s="5">
        <f t="shared" si="33"/>
        <v>0</v>
      </c>
      <c r="BL7" s="5">
        <f t="shared" si="34"/>
        <v>0</v>
      </c>
      <c r="BM7" s="5">
        <f t="shared" si="35"/>
        <v>0</v>
      </c>
      <c r="CI7">
        <v>30</v>
      </c>
    </row>
    <row r="8" spans="1:93" s="8" customFormat="1" ht="16.5" x14ac:dyDescent="0.3">
      <c r="A8" s="26">
        <v>6</v>
      </c>
      <c r="B8" s="2" t="s">
        <v>61</v>
      </c>
      <c r="C8" s="1" t="s">
        <v>62</v>
      </c>
      <c r="D8" s="5">
        <f t="shared" si="0"/>
        <v>300</v>
      </c>
      <c r="E8" s="5">
        <f t="shared" si="1"/>
        <v>300</v>
      </c>
      <c r="F8" s="5">
        <f t="shared" si="2"/>
        <v>99</v>
      </c>
      <c r="G8" s="5">
        <f t="shared" si="3"/>
        <v>708</v>
      </c>
      <c r="H8" s="5">
        <f t="shared" si="4"/>
        <v>708</v>
      </c>
      <c r="I8" s="6">
        <f t="shared" si="5"/>
        <v>233.64000000000001</v>
      </c>
      <c r="J8" s="7">
        <f t="shared" si="6"/>
        <v>332.64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1</v>
      </c>
      <c r="AC8" s="5">
        <f t="shared" si="16"/>
        <v>100</v>
      </c>
      <c r="AD8" s="5">
        <v>0</v>
      </c>
      <c r="AE8" s="5">
        <f t="shared" si="17"/>
        <v>0</v>
      </c>
      <c r="AF8" s="5">
        <f t="shared" si="18"/>
        <v>100</v>
      </c>
      <c r="AG8" s="5">
        <v>4</v>
      </c>
      <c r="AH8" s="5">
        <f t="shared" si="19"/>
        <v>20</v>
      </c>
      <c r="AI8" s="5">
        <f t="shared" si="20"/>
        <v>20</v>
      </c>
      <c r="AJ8" s="5">
        <v>1</v>
      </c>
      <c r="AK8" s="5">
        <f t="shared" si="21"/>
        <v>50</v>
      </c>
      <c r="AL8" s="5">
        <v>1</v>
      </c>
      <c r="AM8" s="5">
        <f t="shared" si="22"/>
        <v>30</v>
      </c>
      <c r="AN8" s="5">
        <v>0</v>
      </c>
      <c r="AO8" s="5">
        <f t="shared" si="23"/>
        <v>0</v>
      </c>
      <c r="AP8" s="5">
        <f t="shared" si="24"/>
        <v>80</v>
      </c>
      <c r="AQ8" s="5">
        <v>347</v>
      </c>
      <c r="AR8" s="5">
        <f t="shared" si="25"/>
        <v>347</v>
      </c>
      <c r="AS8" s="5">
        <f t="shared" si="26"/>
        <v>228</v>
      </c>
      <c r="AT8" s="5">
        <f t="shared" si="27"/>
        <v>342</v>
      </c>
      <c r="AU8" s="5">
        <v>0</v>
      </c>
      <c r="AV8" s="5">
        <f t="shared" si="28"/>
        <v>0</v>
      </c>
      <c r="AW8" s="5">
        <f t="shared" si="29"/>
        <v>0</v>
      </c>
      <c r="AX8" s="5">
        <v>110</v>
      </c>
      <c r="AY8" s="5">
        <v>0</v>
      </c>
      <c r="AZ8" s="5">
        <f t="shared" si="36"/>
        <v>110</v>
      </c>
      <c r="BA8" s="5">
        <f t="shared" si="37"/>
        <v>0</v>
      </c>
      <c r="BB8" s="5">
        <v>0</v>
      </c>
      <c r="BC8" s="5">
        <v>9</v>
      </c>
      <c r="BD8" s="5">
        <f t="shared" si="30"/>
        <v>0</v>
      </c>
      <c r="BE8" s="5">
        <f t="shared" si="31"/>
        <v>9</v>
      </c>
      <c r="BF8" s="5">
        <v>0</v>
      </c>
      <c r="BG8" s="5">
        <v>0</v>
      </c>
      <c r="BH8" s="5">
        <f t="shared" si="32"/>
        <v>0</v>
      </c>
      <c r="BI8" s="5">
        <f t="shared" si="38"/>
        <v>0</v>
      </c>
      <c r="BJ8" s="5">
        <v>0</v>
      </c>
      <c r="BK8" s="5">
        <f t="shared" si="33"/>
        <v>119</v>
      </c>
      <c r="BL8" s="5">
        <f t="shared" si="34"/>
        <v>119</v>
      </c>
      <c r="BM8" s="5">
        <f t="shared" si="35"/>
        <v>366</v>
      </c>
      <c r="BN8" s="4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s="8" customFormat="1" ht="16.5" x14ac:dyDescent="0.3">
      <c r="A9" s="26">
        <v>7</v>
      </c>
      <c r="B9" s="2" t="s">
        <v>63</v>
      </c>
      <c r="C9" s="2" t="s">
        <v>48</v>
      </c>
      <c r="D9" s="5">
        <f t="shared" si="0"/>
        <v>350</v>
      </c>
      <c r="E9" s="5">
        <f t="shared" si="1"/>
        <v>350</v>
      </c>
      <c r="F9" s="5">
        <f t="shared" si="2"/>
        <v>115.5</v>
      </c>
      <c r="G9" s="5">
        <f t="shared" si="3"/>
        <v>631</v>
      </c>
      <c r="H9" s="5">
        <f t="shared" si="4"/>
        <v>631</v>
      </c>
      <c r="I9" s="6">
        <f t="shared" si="5"/>
        <v>208.23000000000002</v>
      </c>
      <c r="J9" s="7">
        <f t="shared" si="6"/>
        <v>323.73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200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7</v>
      </c>
      <c r="AH9" s="5">
        <f t="shared" si="19"/>
        <v>35</v>
      </c>
      <c r="AI9" s="5">
        <f t="shared" si="20"/>
        <v>20</v>
      </c>
      <c r="AJ9" s="5">
        <v>0</v>
      </c>
      <c r="AK9" s="5">
        <f t="shared" si="21"/>
        <v>0</v>
      </c>
      <c r="AL9" s="5">
        <v>1</v>
      </c>
      <c r="AM9" s="5">
        <f t="shared" si="22"/>
        <v>30</v>
      </c>
      <c r="AN9" s="5">
        <v>0</v>
      </c>
      <c r="AO9" s="5">
        <f t="shared" si="23"/>
        <v>0</v>
      </c>
      <c r="AP9" s="5">
        <f t="shared" si="24"/>
        <v>30</v>
      </c>
      <c r="AQ9" s="5">
        <v>258</v>
      </c>
      <c r="AR9" s="5">
        <f t="shared" si="25"/>
        <v>258</v>
      </c>
      <c r="AS9" s="5">
        <f t="shared" si="26"/>
        <v>138</v>
      </c>
      <c r="AT9" s="5">
        <f t="shared" si="27"/>
        <v>207</v>
      </c>
      <c r="AU9" s="5">
        <v>61</v>
      </c>
      <c r="AV9" s="5">
        <f t="shared" si="28"/>
        <v>61</v>
      </c>
      <c r="AW9" s="5">
        <f t="shared" si="29"/>
        <v>61</v>
      </c>
      <c r="AX9" s="5">
        <v>120</v>
      </c>
      <c r="AY9" s="5">
        <v>0</v>
      </c>
      <c r="AZ9" s="5">
        <f t="shared" si="36"/>
        <v>117</v>
      </c>
      <c r="BA9" s="5">
        <f t="shared" si="37"/>
        <v>0</v>
      </c>
      <c r="BB9" s="5">
        <v>0</v>
      </c>
      <c r="BC9" s="5">
        <v>3</v>
      </c>
      <c r="BD9" s="5">
        <f t="shared" si="30"/>
        <v>0</v>
      </c>
      <c r="BE9" s="5">
        <f t="shared" si="31"/>
        <v>3</v>
      </c>
      <c r="BF9" s="5">
        <v>0</v>
      </c>
      <c r="BG9" s="5">
        <v>0</v>
      </c>
      <c r="BH9" s="5">
        <f t="shared" si="32"/>
        <v>0</v>
      </c>
      <c r="BI9" s="5">
        <f t="shared" si="38"/>
        <v>0</v>
      </c>
      <c r="BJ9" s="5">
        <v>0</v>
      </c>
      <c r="BK9" s="5">
        <f t="shared" si="33"/>
        <v>123</v>
      </c>
      <c r="BL9" s="5">
        <f t="shared" si="34"/>
        <v>120</v>
      </c>
      <c r="BM9" s="5">
        <f t="shared" si="35"/>
        <v>363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200</v>
      </c>
      <c r="CJ9" s="4"/>
      <c r="CK9" s="4"/>
      <c r="CL9" s="4"/>
      <c r="CM9" s="4"/>
      <c r="CN9" s="4"/>
      <c r="CO9" s="4"/>
    </row>
    <row r="10" spans="1:93" s="9" customFormat="1" ht="16.5" x14ac:dyDescent="0.3">
      <c r="A10" s="26">
        <v>8</v>
      </c>
      <c r="B10" s="25" t="s">
        <v>49</v>
      </c>
      <c r="C10" s="25" t="s">
        <v>50</v>
      </c>
      <c r="D10" s="5">
        <f t="shared" si="0"/>
        <v>450</v>
      </c>
      <c r="E10" s="5">
        <f t="shared" si="1"/>
        <v>450</v>
      </c>
      <c r="F10" s="5">
        <f t="shared" si="2"/>
        <v>148.5</v>
      </c>
      <c r="G10" s="5">
        <f t="shared" si="3"/>
        <v>403.5</v>
      </c>
      <c r="H10" s="5">
        <f t="shared" si="4"/>
        <v>403.5</v>
      </c>
      <c r="I10" s="6">
        <f t="shared" si="5"/>
        <v>133.155</v>
      </c>
      <c r="J10" s="7">
        <f t="shared" si="6"/>
        <v>281.65499999999997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1</v>
      </c>
      <c r="P10" s="5">
        <f t="shared" si="9"/>
        <v>200</v>
      </c>
      <c r="Q10" s="5">
        <v>0</v>
      </c>
      <c r="R10" s="5">
        <f t="shared" si="10"/>
        <v>0</v>
      </c>
      <c r="S10" s="5">
        <v>0</v>
      </c>
      <c r="T10" s="5">
        <f t="shared" si="11"/>
        <v>0</v>
      </c>
      <c r="U10" s="5">
        <v>1</v>
      </c>
      <c r="V10" s="5">
        <f t="shared" si="12"/>
        <v>50</v>
      </c>
      <c r="W10" s="5">
        <f t="shared" si="13"/>
        <v>250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0</v>
      </c>
      <c r="AH10" s="5">
        <f t="shared" si="19"/>
        <v>0</v>
      </c>
      <c r="AI10" s="5">
        <f t="shared" si="20"/>
        <v>0</v>
      </c>
      <c r="AJ10" s="5">
        <v>1</v>
      </c>
      <c r="AK10" s="5">
        <f t="shared" si="21"/>
        <v>50</v>
      </c>
      <c r="AL10" s="5">
        <v>2</v>
      </c>
      <c r="AM10" s="5">
        <f t="shared" si="22"/>
        <v>60</v>
      </c>
      <c r="AN10" s="5">
        <v>0</v>
      </c>
      <c r="AO10" s="5">
        <f t="shared" si="23"/>
        <v>0</v>
      </c>
      <c r="AP10" s="5">
        <f t="shared" si="24"/>
        <v>100</v>
      </c>
      <c r="AQ10" s="5">
        <v>213</v>
      </c>
      <c r="AR10" s="5">
        <f t="shared" si="25"/>
        <v>213</v>
      </c>
      <c r="AS10" s="5">
        <f t="shared" si="26"/>
        <v>213</v>
      </c>
      <c r="AT10" s="5">
        <f t="shared" si="27"/>
        <v>319.5</v>
      </c>
      <c r="AU10" s="5">
        <v>84</v>
      </c>
      <c r="AV10" s="5">
        <f t="shared" si="28"/>
        <v>84</v>
      </c>
      <c r="AW10" s="5">
        <f t="shared" si="29"/>
        <v>84</v>
      </c>
      <c r="AX10" s="5">
        <v>0</v>
      </c>
      <c r="AY10" s="5">
        <v>0</v>
      </c>
      <c r="AZ10" s="5">
        <f t="shared" si="36"/>
        <v>0</v>
      </c>
      <c r="BA10" s="5">
        <f t="shared" si="37"/>
        <v>0</v>
      </c>
      <c r="BB10" s="5">
        <v>0</v>
      </c>
      <c r="BC10" s="5">
        <v>0</v>
      </c>
      <c r="BD10" s="5">
        <f t="shared" si="30"/>
        <v>0</v>
      </c>
      <c r="BE10" s="5">
        <f t="shared" si="31"/>
        <v>0</v>
      </c>
      <c r="BF10" s="5">
        <v>0</v>
      </c>
      <c r="BG10" s="5">
        <v>0</v>
      </c>
      <c r="BH10" s="5">
        <f t="shared" si="32"/>
        <v>0</v>
      </c>
      <c r="BI10" s="5">
        <f t="shared" si="38"/>
        <v>0</v>
      </c>
      <c r="BJ10" s="5">
        <v>0</v>
      </c>
      <c r="BK10" s="5">
        <f t="shared" si="33"/>
        <v>0</v>
      </c>
      <c r="BL10" s="5">
        <f t="shared" si="34"/>
        <v>0</v>
      </c>
      <c r="BM10" s="5">
        <f t="shared" si="35"/>
        <v>0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275</v>
      </c>
      <c r="CJ10" s="8"/>
      <c r="CK10" s="8"/>
      <c r="CL10" s="8"/>
      <c r="CM10" s="8"/>
      <c r="CN10" s="8"/>
      <c r="CO10" s="8"/>
    </row>
    <row r="11" spans="1:93" s="8" customFormat="1" ht="16.5" x14ac:dyDescent="0.3">
      <c r="A11" s="26">
        <v>9</v>
      </c>
      <c r="B11" s="25" t="s">
        <v>52</v>
      </c>
      <c r="C11" s="25" t="s">
        <v>53</v>
      </c>
      <c r="D11" s="5">
        <f t="shared" si="0"/>
        <v>240</v>
      </c>
      <c r="E11" s="5">
        <f t="shared" si="1"/>
        <v>240</v>
      </c>
      <c r="F11" s="5">
        <f t="shared" si="2"/>
        <v>79.2</v>
      </c>
      <c r="G11" s="5">
        <f t="shared" si="3"/>
        <v>610.5</v>
      </c>
      <c r="H11" s="5">
        <f t="shared" si="4"/>
        <v>610.5</v>
      </c>
      <c r="I11" s="6">
        <f t="shared" si="5"/>
        <v>201.465</v>
      </c>
      <c r="J11" s="7">
        <f t="shared" si="6"/>
        <v>280.66500000000002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0</v>
      </c>
      <c r="P11" s="5">
        <f t="shared" si="9"/>
        <v>0</v>
      </c>
      <c r="Q11" s="5">
        <v>1</v>
      </c>
      <c r="R11" s="5">
        <f t="shared" si="10"/>
        <v>70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70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10</v>
      </c>
      <c r="AH11" s="5">
        <f t="shared" si="19"/>
        <v>50</v>
      </c>
      <c r="AI11" s="5">
        <f t="shared" si="20"/>
        <v>20</v>
      </c>
      <c r="AJ11" s="5">
        <v>1</v>
      </c>
      <c r="AK11" s="5">
        <f t="shared" si="21"/>
        <v>50</v>
      </c>
      <c r="AL11" s="5">
        <v>0</v>
      </c>
      <c r="AM11" s="5">
        <f t="shared" si="22"/>
        <v>0</v>
      </c>
      <c r="AN11" s="5">
        <v>0</v>
      </c>
      <c r="AO11" s="5">
        <f t="shared" si="23"/>
        <v>0</v>
      </c>
      <c r="AP11" s="5">
        <f t="shared" si="24"/>
        <v>50</v>
      </c>
      <c r="AQ11" s="5">
        <v>331</v>
      </c>
      <c r="AR11" s="5">
        <f t="shared" si="25"/>
        <v>331</v>
      </c>
      <c r="AS11" s="5">
        <f t="shared" si="26"/>
        <v>255</v>
      </c>
      <c r="AT11" s="5">
        <f t="shared" si="27"/>
        <v>382.5</v>
      </c>
      <c r="AU11" s="5">
        <v>0</v>
      </c>
      <c r="AV11" s="5">
        <f t="shared" si="28"/>
        <v>0</v>
      </c>
      <c r="AW11" s="5">
        <f t="shared" si="29"/>
        <v>0</v>
      </c>
      <c r="AX11" s="5">
        <v>76</v>
      </c>
      <c r="AY11" s="5">
        <v>0</v>
      </c>
      <c r="AZ11" s="5">
        <f t="shared" si="36"/>
        <v>76</v>
      </c>
      <c r="BA11" s="5">
        <f t="shared" si="37"/>
        <v>0</v>
      </c>
      <c r="BB11" s="5">
        <v>0</v>
      </c>
      <c r="BC11" s="5">
        <v>0</v>
      </c>
      <c r="BD11" s="5">
        <f t="shared" si="30"/>
        <v>0</v>
      </c>
      <c r="BE11" s="5">
        <f t="shared" si="31"/>
        <v>0</v>
      </c>
      <c r="BF11" s="5">
        <v>0</v>
      </c>
      <c r="BG11" s="5">
        <v>0</v>
      </c>
      <c r="BH11" s="5">
        <f t="shared" si="32"/>
        <v>0</v>
      </c>
      <c r="BI11" s="5">
        <f t="shared" si="38"/>
        <v>0</v>
      </c>
      <c r="BJ11" s="5">
        <v>0</v>
      </c>
      <c r="BK11" s="5">
        <f t="shared" si="33"/>
        <v>76</v>
      </c>
      <c r="BL11" s="5">
        <f t="shared" si="34"/>
        <v>76</v>
      </c>
      <c r="BM11" s="5">
        <f t="shared" si="35"/>
        <v>228</v>
      </c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>
        <v>15</v>
      </c>
      <c r="CJ11"/>
      <c r="CK11"/>
      <c r="CL11"/>
      <c r="CM11"/>
      <c r="CN11"/>
      <c r="CO11"/>
    </row>
    <row r="12" spans="1:93" ht="14.45" x14ac:dyDescent="0.3">
      <c r="A12" s="11"/>
      <c r="B12" s="14"/>
      <c r="C12" s="3"/>
      <c r="D12" s="4"/>
      <c r="E12" s="4"/>
      <c r="F12" s="4"/>
      <c r="G12" s="4"/>
      <c r="H12" s="4"/>
      <c r="I12" s="12"/>
      <c r="J12" s="13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ht="14.45" x14ac:dyDescent="0.3">
      <c r="A13" s="11"/>
      <c r="B13" s="14"/>
      <c r="C13" s="14"/>
      <c r="D13" s="4"/>
      <c r="E13" s="4"/>
      <c r="F13" s="4"/>
      <c r="G13" s="4"/>
      <c r="H13" s="4"/>
      <c r="I13" s="12"/>
      <c r="J13" s="13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ht="14.45" x14ac:dyDescent="0.3">
      <c r="A14" s="11"/>
      <c r="B14" s="14"/>
      <c r="C14" s="14"/>
      <c r="D14" s="4"/>
      <c r="E14" s="4"/>
      <c r="F14" s="4"/>
      <c r="G14" s="4"/>
      <c r="H14" s="4"/>
      <c r="I14" s="12"/>
      <c r="J14" s="13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</sheetData>
  <sortState ref="A3:CO11">
    <sortCondition descending="1" ref="J3:J11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Επιχειρηματικότητας ΜΜΕ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2025-05-14T07:24:10Z</dcterms:modified>
</cp:coreProperties>
</file>