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645" windowHeight="12810" tabRatio="599"/>
  </bookViews>
  <sheets>
    <sheet name="Μονάδα Εσωτερικού Ελέχου ΜΕΕ" sheetId="30" r:id="rId1"/>
  </sheets>
  <calcPr calcId="145621"/>
</workbook>
</file>

<file path=xl/calcChain.xml><?xml version="1.0" encoding="utf-8"?>
<calcChain xmlns="http://schemas.openxmlformats.org/spreadsheetml/2006/main">
  <c r="AV9" i="30" l="1"/>
  <c r="AV3" i="30"/>
  <c r="AV11" i="30"/>
  <c r="AV8" i="30"/>
  <c r="AV5" i="30"/>
  <c r="CI10" i="30" l="1"/>
  <c r="BK8" i="30" l="1"/>
  <c r="BI8" i="30"/>
  <c r="BH8" i="30"/>
  <c r="AW8" i="30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12" i="30"/>
  <c r="BI12" i="30"/>
  <c r="BH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BI7" i="30"/>
  <c r="BK5" i="30"/>
  <c r="BL5" i="30" s="1"/>
  <c r="BI5" i="30"/>
  <c r="BH5" i="30"/>
  <c r="AW5" i="30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3" i="30"/>
  <c r="BI3" i="30"/>
  <c r="BH3" i="30"/>
  <c r="AW3" i="30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9" i="30"/>
  <c r="BI9" i="30"/>
  <c r="BH9" i="30"/>
  <c r="AW9" i="30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10" i="30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K7" i="30"/>
  <c r="BL7" i="30" s="1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4" i="30"/>
  <c r="BL4" i="30" s="1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11" i="30"/>
  <c r="BL11" i="30" s="1"/>
  <c r="BI11" i="30"/>
  <c r="BH11" i="30"/>
  <c r="AW11" i="30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E12" i="30" l="1"/>
  <c r="AF10" i="30"/>
  <c r="W9" i="30"/>
  <c r="AF6" i="30"/>
  <c r="BD9" i="30"/>
  <c r="W12" i="30"/>
  <c r="AS11" i="30"/>
  <c r="AT11" i="30" s="1"/>
  <c r="AP6" i="30"/>
  <c r="AF11" i="30"/>
  <c r="AP4" i="30"/>
  <c r="BE7" i="30"/>
  <c r="BE3" i="30"/>
  <c r="AP11" i="30"/>
  <c r="AP3" i="30"/>
  <c r="W6" i="30"/>
  <c r="W5" i="30"/>
  <c r="AS5" i="30"/>
  <c r="AT5" i="30" s="1"/>
  <c r="AF12" i="30"/>
  <c r="AP12" i="30"/>
  <c r="AP7" i="30"/>
  <c r="AP10" i="30"/>
  <c r="W3" i="30"/>
  <c r="AF5" i="30"/>
  <c r="AP5" i="30"/>
  <c r="AF8" i="30"/>
  <c r="AP8" i="30"/>
  <c r="W11" i="30"/>
  <c r="AS4" i="30"/>
  <c r="AT4" i="30" s="1"/>
  <c r="BD7" i="30"/>
  <c r="AP9" i="30"/>
  <c r="AF3" i="30"/>
  <c r="W8" i="30"/>
  <c r="BD8" i="30"/>
  <c r="BE8" i="30" s="1"/>
  <c r="BL8" i="30"/>
  <c r="AS8" i="30" s="1"/>
  <c r="AT8" i="30" s="1"/>
  <c r="BD12" i="30"/>
  <c r="BL12" i="30"/>
  <c r="AS12" i="30" s="1"/>
  <c r="AT12" i="30" s="1"/>
  <c r="AS7" i="30"/>
  <c r="AT7" i="30" s="1"/>
  <c r="AF7" i="30"/>
  <c r="W7" i="30"/>
  <c r="BD5" i="30"/>
  <c r="BE5" i="30"/>
  <c r="BD6" i="30"/>
  <c r="BE6" i="30" s="1"/>
  <c r="BL6" i="30"/>
  <c r="AS6" i="30" s="1"/>
  <c r="AT6" i="30" s="1"/>
  <c r="BD3" i="30"/>
  <c r="BL3" i="30"/>
  <c r="AS3" i="30" s="1"/>
  <c r="AT3" i="30" s="1"/>
  <c r="AF4" i="30"/>
  <c r="AF9" i="30"/>
  <c r="BE9" i="30"/>
  <c r="BL9" i="30"/>
  <c r="AS9" i="30" s="1"/>
  <c r="AT9" i="30" s="1"/>
  <c r="W10" i="30"/>
  <c r="BD10" i="30"/>
  <c r="BE10" i="30" s="1"/>
  <c r="AZ10" i="30" s="1"/>
  <c r="BL10" i="30"/>
  <c r="AS10" i="30" s="1"/>
  <c r="AT10" i="30" s="1"/>
  <c r="BD11" i="30"/>
  <c r="W4" i="30"/>
  <c r="BE11" i="30"/>
  <c r="BD4" i="30"/>
  <c r="AZ7" i="30" l="1"/>
  <c r="BA7" i="30" s="1"/>
  <c r="BM7" i="30" s="1"/>
  <c r="G7" i="30" s="1"/>
  <c r="H7" i="30" s="1"/>
  <c r="I7" i="30" s="1"/>
  <c r="D7" i="30"/>
  <c r="E7" i="30" s="1"/>
  <c r="D10" i="30"/>
  <c r="F10" i="30" s="1"/>
  <c r="AZ3" i="30"/>
  <c r="BA3" i="30" s="1"/>
  <c r="BM3" i="30" s="1"/>
  <c r="G3" i="30" s="1"/>
  <c r="H3" i="30" s="1"/>
  <c r="I3" i="30" s="1"/>
  <c r="D9" i="30"/>
  <c r="F9" i="30" s="1"/>
  <c r="D6" i="30"/>
  <c r="E6" i="30" s="1"/>
  <c r="D8" i="30"/>
  <c r="F8" i="30" s="1"/>
  <c r="D5" i="30"/>
  <c r="F5" i="30" s="1"/>
  <c r="D3" i="30"/>
  <c r="F3" i="30" s="1"/>
  <c r="D12" i="30"/>
  <c r="F12" i="30" s="1"/>
  <c r="D4" i="30"/>
  <c r="E4" i="30" s="1"/>
  <c r="AZ11" i="30"/>
  <c r="BA11" i="30" s="1"/>
  <c r="BM11" i="30" s="1"/>
  <c r="G11" i="30" s="1"/>
  <c r="H11" i="30" s="1"/>
  <c r="I11" i="30" s="1"/>
  <c r="AZ5" i="30"/>
  <c r="BA5" i="30" s="1"/>
  <c r="BM5" i="30" s="1"/>
  <c r="G5" i="30" s="1"/>
  <c r="H5" i="30" s="1"/>
  <c r="I5" i="30" s="1"/>
  <c r="D11" i="30"/>
  <c r="E11" i="30" s="1"/>
  <c r="AZ8" i="30"/>
  <c r="AZ12" i="30"/>
  <c r="BA12" i="30" s="1"/>
  <c r="BM12" i="30" s="1"/>
  <c r="G12" i="30" s="1"/>
  <c r="H12" i="30" s="1"/>
  <c r="I12" i="30" s="1"/>
  <c r="AZ6" i="30"/>
  <c r="BA6" i="30" s="1"/>
  <c r="BE4" i="30"/>
  <c r="AZ4" i="30" s="1"/>
  <c r="BA4" i="30" s="1"/>
  <c r="BM4" i="30" s="1"/>
  <c r="G4" i="30" s="1"/>
  <c r="H4" i="30" s="1"/>
  <c r="I4" i="30" s="1"/>
  <c r="AZ9" i="30"/>
  <c r="BA9" i="30" s="1"/>
  <c r="BA10" i="30"/>
  <c r="BM10" i="30" s="1"/>
  <c r="G10" i="30" s="1"/>
  <c r="H10" i="30" s="1"/>
  <c r="I10" i="30" s="1"/>
  <c r="E10" i="30" l="1"/>
  <c r="F7" i="30"/>
  <c r="J7" i="30" s="1"/>
  <c r="F6" i="30"/>
  <c r="E5" i="30"/>
  <c r="E3" i="30"/>
  <c r="F4" i="30"/>
  <c r="J4" i="30" s="1"/>
  <c r="E9" i="30"/>
  <c r="E8" i="30"/>
  <c r="E12" i="30"/>
  <c r="BA8" i="30"/>
  <c r="BM8" i="30" s="1"/>
  <c r="G8" i="30" s="1"/>
  <c r="H8" i="30" s="1"/>
  <c r="I8" i="30" s="1"/>
  <c r="J8" i="30" s="1"/>
  <c r="BM9" i="30"/>
  <c r="G9" i="30" s="1"/>
  <c r="H9" i="30" s="1"/>
  <c r="I9" i="30" s="1"/>
  <c r="J9" i="30" s="1"/>
  <c r="F11" i="30"/>
  <c r="J11" i="30" s="1"/>
  <c r="J12" i="30"/>
  <c r="J5" i="30"/>
  <c r="BM6" i="30"/>
  <c r="G6" i="30" s="1"/>
  <c r="H6" i="30" s="1"/>
  <c r="I6" i="30" s="1"/>
  <c r="J3" i="30"/>
  <c r="J10" i="30"/>
  <c r="J6" i="30" l="1"/>
</calcChain>
</file>

<file path=xl/sharedStrings.xml><?xml version="1.0" encoding="utf-8"?>
<sst xmlns="http://schemas.openxmlformats.org/spreadsheetml/2006/main" count="72" uniqueCount="67">
  <si>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</si>
  <si>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</si>
  <si>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</si>
  <si>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</si>
  <si>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</si>
  <si>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</si>
  <si>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</si>
  <si>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</si>
  <si>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</si>
  <si>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</si>
  <si>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</si>
  <si>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</si>
  <si>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</si>
  <si>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</si>
  <si>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</si>
  <si>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</si>
  <si>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</si>
  <si>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</si>
  <si>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</si>
  <si>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</si>
  <si>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</si>
  <si>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</si>
  <si>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</si>
  <si>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</si>
  <si>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</si>
  <si>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</si>
  <si>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</si>
  <si>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</si>
  <si>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</si>
  <si>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</si>
  <si>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</si>
  <si>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</si>
  <si>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</si>
  <si>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</si>
  <si>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</si>
  <si>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</si>
  <si>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</si>
  <si>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</si>
  <si>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</si>
  <si>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</si>
  <si>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</si>
  <si>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</si>
  <si>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</si>
  <si>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</si>
  <si>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</si>
  <si>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</si>
  <si>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ΧΡΙΣΤΙΝΑ</t>
  </si>
  <si>
    <t>ΜΑΡΙΑ</t>
  </si>
  <si>
    <t xml:space="preserve">ΑΓΓΕΛΟΠΟΥΛΟΥ                                                     </t>
  </si>
  <si>
    <t>ΘΕΟΔΩΡΑ</t>
  </si>
  <si>
    <t>ΑΠΟΣΤΟΛΙΔΟΥ</t>
  </si>
  <si>
    <t>ΑΛΕΞΑΝΔΡΑ</t>
  </si>
  <si>
    <t>ΓΚΡΙΜΠΑ</t>
  </si>
  <si>
    <t>ΕΥΑΓΓΕΛΙΑ</t>
  </si>
  <si>
    <t>ΖΟΥΜΠΟΥ</t>
  </si>
  <si>
    <t>ΑΝΤΩΝΙΑ</t>
  </si>
  <si>
    <t>ΘΕΟΧΑΡΗ</t>
  </si>
  <si>
    <t>ΚΟΝΤΟΓΙΑΝΝΗΣ</t>
  </si>
  <si>
    <t>ΠΑΝΑΓΙΩΤΗΣ</t>
  </si>
  <si>
    <t>ΛΑΒΔΙΩΤΟΥ</t>
  </si>
  <si>
    <t>ΜΑΚΡΗΣ</t>
  </si>
  <si>
    <t>ΕΜΜΑΝΟΥΗΛ</t>
  </si>
  <si>
    <t>ΜΑΣΤΡΟΓΙΑΝΝΗ</t>
  </si>
  <si>
    <t>ΦΩΤΕΙΝΗ</t>
  </si>
  <si>
    <t>ΧΡΗΣΤΟΓΛΟΥ</t>
  </si>
  <si>
    <t>ΔΗΜΗΤΡΑ</t>
  </si>
  <si>
    <t xml:space="preserve">Προσωρινός πίνακας κατάταξης υποψηφίων της Μονάδας Εσωτερικού Ελέγχου ΜΕΕ (άρθρο 11 π.δ. 5/2022)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</si>
</sst>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0" fontId="3" fillId="0" borderId="0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 wrapText="1"/>
    </xf>
    <xf numFmtId="165" fontId="1" fillId="0" borderId="3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9" fillId="0" borderId="0" xfId="0" applyFont="1" applyFill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/>
    <xf numFmtId="0" fontId="3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tabSelected="1" zoomScale="130" zoomScaleNormal="130" workbookViewId="0">
      <pane ySplit="2" topLeftCell="A3" activePane="bottomLeft" state="frozen"/>
      <selection activeCell="AB1" sqref="AB1"/>
      <selection pane="bottomLeft" activeCell="B15" sqref="B15"/>
    </sheetView>
  </sheetViews>
  <sheetFormatPr defaultRowHeight="15" x14ac:dyDescent="0.25"/>
  <cols>
    <col min="1" max="1" width="9.140625" style="1"/>
    <col min="2" max="2" width="25.7109375" style="28" customWidth="1"/>
    <col min="3" max="3" width="21.7109375" style="28" customWidth="1"/>
    <col min="4" max="6" width="9.140625" style="1" customWidth="1"/>
    <col min="7" max="7" width="8" style="1" customWidth="1"/>
    <col min="8" max="8" width="8.5703125" style="1" customWidth="1"/>
    <col min="9" max="9" width="9.140625" style="1" customWidth="1"/>
    <col min="10" max="10" width="13.7109375" style="1" customWidth="1"/>
    <col min="11" max="11" width="9.140625" style="1"/>
    <col min="12" max="12" width="9.140625" style="1" customWidth="1"/>
    <col min="13" max="13" width="9.140625" style="1"/>
    <col min="14" max="14" width="9.140625" style="1" customWidth="1"/>
    <col min="15" max="15" width="9.140625" style="1"/>
    <col min="16" max="16" width="10.7109375" style="1" customWidth="1"/>
    <col min="17" max="17" width="6.85546875" style="1" customWidth="1"/>
    <col min="18" max="18" width="11.28515625" style="1" customWidth="1"/>
    <col min="19" max="19" width="8" style="1" customWidth="1"/>
    <col min="20" max="20" width="10" style="1" customWidth="1"/>
    <col min="21" max="21" width="8" style="1" customWidth="1"/>
    <col min="22" max="23" width="9.140625" style="1" customWidth="1"/>
    <col min="24" max="24" width="9.140625" style="1"/>
    <col min="25" max="25" width="9.140625" style="1" customWidth="1"/>
    <col min="26" max="26" width="9.140625" style="1"/>
    <col min="27" max="27" width="9.140625" style="1" customWidth="1"/>
    <col min="28" max="28" width="9.140625" style="1"/>
    <col min="29" max="29" width="9.140625" style="1" customWidth="1"/>
    <col min="30" max="30" width="7.42578125" style="1" customWidth="1"/>
    <col min="31" max="31" width="8.140625" style="1" customWidth="1"/>
    <col min="32" max="32" width="9.140625" style="1" customWidth="1"/>
    <col min="33" max="33" width="9.140625" style="1"/>
    <col min="34" max="35" width="9.140625" style="1" customWidth="1"/>
    <col min="36" max="36" width="9.140625" style="1"/>
    <col min="37" max="37" width="9.140625" style="1" customWidth="1"/>
    <col min="38" max="38" width="9.140625" style="1"/>
    <col min="39" max="39" width="9.140625" style="1" customWidth="1"/>
    <col min="40" max="40" width="9.140625" style="1"/>
    <col min="41" max="42" width="9.140625" style="1" customWidth="1"/>
    <col min="43" max="44" width="12.140625" style="1" customWidth="1"/>
    <col min="45" max="45" width="15" style="1" bestFit="1" customWidth="1"/>
    <col min="46" max="46" width="11.140625" style="1" customWidth="1"/>
    <col min="47" max="48" width="9.140625" style="1" customWidth="1"/>
    <col min="49" max="49" width="15" style="1" customWidth="1"/>
    <col min="50" max="50" width="10.28515625" style="1" bestFit="1" customWidth="1"/>
    <col min="51" max="51" width="11.42578125" style="1" bestFit="1" customWidth="1"/>
    <col min="52" max="53" width="11.42578125" style="1" customWidth="1"/>
    <col min="54" max="54" width="12.42578125" style="1" customWidth="1"/>
    <col min="55" max="55" width="14" style="1" customWidth="1"/>
    <col min="56" max="57" width="9.28515625" style="1" customWidth="1"/>
    <col min="58" max="58" width="11.5703125" style="1" bestFit="1" customWidth="1"/>
    <col min="59" max="59" width="14.42578125" style="1" customWidth="1"/>
    <col min="60" max="61" width="10.85546875" style="1" customWidth="1"/>
    <col min="62" max="62" width="15.140625" style="1" customWidth="1"/>
    <col min="63" max="63" width="16.28515625" style="1" customWidth="1"/>
    <col min="64" max="64" width="10.42578125" style="1" customWidth="1"/>
    <col min="65" max="65" width="13.5703125" style="1" customWidth="1"/>
    <col min="66" max="66" width="17.5703125" style="2" customWidth="1"/>
    <col min="67" max="93" width="9.140625" style="2"/>
    <col min="94" max="16384" width="9.140625" style="1"/>
  </cols>
  <sheetData>
    <row r="1" spans="1:93" ht="66.75" customHeight="1" x14ac:dyDescent="0.25">
      <c r="A1" s="33" t="s">
        <v>66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  <c r="AA1" s="12"/>
    </row>
    <row r="2" spans="1:93" s="20" customFormat="1" ht="108" customHeight="1" x14ac:dyDescent="0.25">
      <c r="A2" s="13" t="s">
        <v>0</v>
      </c>
      <c r="B2" s="29" t="s">
        <v>10</v>
      </c>
      <c r="C2" s="29" t="s">
        <v>11</v>
      </c>
      <c r="D2" s="14" t="s">
        <v>1</v>
      </c>
      <c r="E2" s="15" t="s">
        <v>24</v>
      </c>
      <c r="F2" s="14" t="s">
        <v>24</v>
      </c>
      <c r="G2" s="14" t="s">
        <v>25</v>
      </c>
      <c r="H2" s="15" t="s">
        <v>26</v>
      </c>
      <c r="I2" s="15" t="s">
        <v>26</v>
      </c>
      <c r="J2" s="16" t="s">
        <v>27</v>
      </c>
      <c r="K2" s="36" t="s">
        <v>2</v>
      </c>
      <c r="L2" s="37"/>
      <c r="M2" s="36" t="s">
        <v>3</v>
      </c>
      <c r="N2" s="37"/>
      <c r="O2" s="36" t="s">
        <v>28</v>
      </c>
      <c r="P2" s="37"/>
      <c r="Q2" s="36" t="s">
        <v>29</v>
      </c>
      <c r="R2" s="37"/>
      <c r="S2" s="36" t="s">
        <v>30</v>
      </c>
      <c r="T2" s="37"/>
      <c r="U2" s="36" t="s">
        <v>32</v>
      </c>
      <c r="V2" s="37"/>
      <c r="W2" s="15" t="s">
        <v>31</v>
      </c>
      <c r="X2" s="36" t="s">
        <v>4</v>
      </c>
      <c r="Y2" s="37"/>
      <c r="Z2" s="36" t="s">
        <v>33</v>
      </c>
      <c r="AA2" s="37"/>
      <c r="AB2" s="36" t="s">
        <v>12</v>
      </c>
      <c r="AC2" s="37"/>
      <c r="AD2" s="36" t="s">
        <v>34</v>
      </c>
      <c r="AE2" s="37"/>
      <c r="AF2" s="15" t="s">
        <v>35</v>
      </c>
      <c r="AG2" s="36" t="s">
        <v>9</v>
      </c>
      <c r="AH2" s="37"/>
      <c r="AI2" s="17" t="s">
        <v>9</v>
      </c>
      <c r="AJ2" s="36" t="s">
        <v>5</v>
      </c>
      <c r="AK2" s="37"/>
      <c r="AL2" s="36" t="s">
        <v>6</v>
      </c>
      <c r="AM2" s="37"/>
      <c r="AN2" s="36" t="s">
        <v>7</v>
      </c>
      <c r="AO2" s="37"/>
      <c r="AP2" s="15" t="s">
        <v>8</v>
      </c>
      <c r="AQ2" s="15" t="s">
        <v>13</v>
      </c>
      <c r="AR2" s="15" t="s">
        <v>19</v>
      </c>
      <c r="AS2" s="15" t="s">
        <v>22</v>
      </c>
      <c r="AT2" s="15" t="s">
        <v>18</v>
      </c>
      <c r="AU2" s="15" t="s">
        <v>14</v>
      </c>
      <c r="AV2" s="15" t="s">
        <v>14</v>
      </c>
      <c r="AW2" s="15" t="s">
        <v>14</v>
      </c>
      <c r="AX2" s="15" t="s">
        <v>36</v>
      </c>
      <c r="AY2" s="15" t="s">
        <v>15</v>
      </c>
      <c r="AZ2" s="15" t="s">
        <v>40</v>
      </c>
      <c r="BA2" s="15" t="s">
        <v>41</v>
      </c>
      <c r="BB2" s="15" t="s">
        <v>37</v>
      </c>
      <c r="BC2" s="15" t="s">
        <v>16</v>
      </c>
      <c r="BD2" s="15" t="s">
        <v>42</v>
      </c>
      <c r="BE2" s="15" t="s">
        <v>43</v>
      </c>
      <c r="BF2" s="15" t="s">
        <v>38</v>
      </c>
      <c r="BG2" s="15" t="s">
        <v>17</v>
      </c>
      <c r="BH2" s="15" t="s">
        <v>44</v>
      </c>
      <c r="BI2" s="15" t="s">
        <v>45</v>
      </c>
      <c r="BJ2" s="18" t="s">
        <v>23</v>
      </c>
      <c r="BK2" s="15" t="s">
        <v>20</v>
      </c>
      <c r="BL2" s="19" t="s">
        <v>39</v>
      </c>
      <c r="BM2" s="19" t="s">
        <v>21</v>
      </c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</row>
    <row r="3" spans="1:93" s="23" customFormat="1" ht="16.5" x14ac:dyDescent="0.3">
      <c r="A3" s="21">
        <v>1</v>
      </c>
      <c r="B3" s="30" t="s">
        <v>50</v>
      </c>
      <c r="C3" s="30" t="s">
        <v>51</v>
      </c>
      <c r="D3" s="5">
        <f t="shared" ref="D3:D12" si="0">IF((L3+N3+W3+Y3+AF3+AI3+AP3)&gt;1000,1000,L3+N3+W3+Y3+AF3+AI3+AP3)</f>
        <v>565</v>
      </c>
      <c r="E3" s="5">
        <f t="shared" ref="E3:E12" si="1">IF(D3&gt;1000,1000,D3)</f>
        <v>565</v>
      </c>
      <c r="F3" s="5">
        <f t="shared" ref="F3:F12" si="2">D3*33%</f>
        <v>186.45000000000002</v>
      </c>
      <c r="G3" s="5">
        <f t="shared" ref="G3:G12" si="3">AT3+AV3+BM3</f>
        <v>656</v>
      </c>
      <c r="H3" s="5">
        <f t="shared" ref="H3:H12" si="4">IF(G3&gt;1000,1000,G3)</f>
        <v>656</v>
      </c>
      <c r="I3" s="22">
        <f t="shared" ref="I3:I12" si="5">H3*33%</f>
        <v>216.48000000000002</v>
      </c>
      <c r="J3" s="4">
        <f t="shared" ref="J3:J12" si="6">F3+I3</f>
        <v>402.93000000000006</v>
      </c>
      <c r="K3" s="5">
        <v>1</v>
      </c>
      <c r="L3" s="5">
        <f t="shared" ref="L3:L12" si="7">K3*100</f>
        <v>100</v>
      </c>
      <c r="M3" s="5">
        <v>0</v>
      </c>
      <c r="N3" s="5">
        <f t="shared" ref="N3:N12" si="8">M3*30</f>
        <v>0</v>
      </c>
      <c r="O3" s="5">
        <v>0</v>
      </c>
      <c r="P3" s="5">
        <f t="shared" ref="P3:P12" si="9">O3*200</f>
        <v>0</v>
      </c>
      <c r="Q3" s="5">
        <v>1</v>
      </c>
      <c r="R3" s="5">
        <f t="shared" ref="R3:R12" si="10">Q3*70</f>
        <v>70</v>
      </c>
      <c r="S3" s="5">
        <v>0</v>
      </c>
      <c r="T3" s="5">
        <f t="shared" ref="T3:T12" si="11">S3*150</f>
        <v>0</v>
      </c>
      <c r="U3" s="5">
        <v>0</v>
      </c>
      <c r="V3" s="5">
        <f t="shared" ref="V3:V12" si="12">IF(U3&gt;0,50,U3)</f>
        <v>0</v>
      </c>
      <c r="W3" s="5">
        <f t="shared" ref="W3:W12" si="13">IF((P3+R3+T3+V3)&gt;250,250,P3+R3+T3+V3)</f>
        <v>70</v>
      </c>
      <c r="X3" s="5">
        <v>1</v>
      </c>
      <c r="Y3" s="5">
        <f t="shared" ref="Y3:Y12" si="14">X3*275</f>
        <v>275</v>
      </c>
      <c r="Z3" s="5">
        <v>0</v>
      </c>
      <c r="AA3" s="5">
        <f t="shared" ref="AA3:AA12" si="15">Z3*350</f>
        <v>0</v>
      </c>
      <c r="AB3" s="5">
        <v>0</v>
      </c>
      <c r="AC3" s="5">
        <f t="shared" ref="AC3:AC12" si="16">AB3*100</f>
        <v>0</v>
      </c>
      <c r="AD3" s="5">
        <v>0</v>
      </c>
      <c r="AE3" s="5">
        <f t="shared" ref="AE3:AE12" si="17">IF(AD3&gt;0,70,AD3)</f>
        <v>0</v>
      </c>
      <c r="AF3" s="5">
        <f t="shared" ref="AF3:AF12" si="18">IF((AA3+AC3+AE3)&gt;420,420,AA3+AC3+AE3)</f>
        <v>0</v>
      </c>
      <c r="AG3" s="5">
        <v>10</v>
      </c>
      <c r="AH3" s="5">
        <f t="shared" ref="AH3:AH12" si="19">AG3*5</f>
        <v>50</v>
      </c>
      <c r="AI3" s="5">
        <f t="shared" ref="AI3:AI12" si="20">IF(AH3&gt;20,20,AH3)</f>
        <v>20</v>
      </c>
      <c r="AJ3" s="5">
        <v>2</v>
      </c>
      <c r="AK3" s="5">
        <f t="shared" ref="AK3:AK12" si="21">AJ3*50</f>
        <v>100</v>
      </c>
      <c r="AL3" s="5">
        <v>0</v>
      </c>
      <c r="AM3" s="5">
        <f t="shared" ref="AM3:AM12" si="22">AL3*30</f>
        <v>0</v>
      </c>
      <c r="AN3" s="5">
        <v>2</v>
      </c>
      <c r="AO3" s="5">
        <f t="shared" ref="AO3:AO12" si="23">AN3*10</f>
        <v>20</v>
      </c>
      <c r="AP3" s="5">
        <f t="shared" ref="AP3:AP12" si="24">IF((AK3+AM3+AO3)&gt;100,100,AK3+AM3+AO3)</f>
        <v>100</v>
      </c>
      <c r="AQ3" s="5">
        <v>287</v>
      </c>
      <c r="AR3" s="5">
        <f t="shared" ref="AR3:AR12" si="25">IF(AQ3&gt;396,396,AQ3)</f>
        <v>287</v>
      </c>
      <c r="AS3" s="5">
        <f t="shared" ref="AS3:AS12" si="26">AR3-BL3</f>
        <v>167</v>
      </c>
      <c r="AT3" s="5">
        <f t="shared" ref="AT3:AT12" si="27">AS3*1.5</f>
        <v>250.5</v>
      </c>
      <c r="AU3" s="5">
        <v>0</v>
      </c>
      <c r="AV3" s="5">
        <f t="shared" ref="AV3:AV12" si="28">AU3*1</f>
        <v>0</v>
      </c>
      <c r="AW3" s="5">
        <f t="shared" ref="AW3:AW12" si="29">IF(AV3&gt;84,84,AV3)</f>
        <v>0</v>
      </c>
      <c r="AX3" s="5">
        <v>48</v>
      </c>
      <c r="AY3" s="5">
        <v>48</v>
      </c>
      <c r="AZ3" s="5">
        <f t="shared" ref="AZ3:AZ12" si="30">IF(BH3+BI3+BD3+BE3+AX3&lt;120,AX3,120-BH3-BI3-BD3-BE3)</f>
        <v>48</v>
      </c>
      <c r="BA3" s="5">
        <f t="shared" ref="BA3:BA12" si="31">IF(BH3+BI3+BD3+BE3+AZ3+AY3&lt;120,AY3,120-BH3-BI3-BD3-BE3-AZ3)</f>
        <v>34</v>
      </c>
      <c r="BB3" s="5">
        <v>30</v>
      </c>
      <c r="BC3" s="5">
        <v>3</v>
      </c>
      <c r="BD3" s="5">
        <f t="shared" ref="BD3:BD12" si="32">IF(BH3+BI3+BB3&lt;120,BB3,120-BH3-BI3)</f>
        <v>30</v>
      </c>
      <c r="BE3" s="5">
        <f t="shared" ref="BE3:BE12" si="33">IF(BH3+BI3+BB3+BC3&lt;120,BC3,120-BH3-BI3-BD3)</f>
        <v>3</v>
      </c>
      <c r="BF3" s="5">
        <v>0</v>
      </c>
      <c r="BG3" s="5">
        <v>5</v>
      </c>
      <c r="BH3" s="5">
        <f t="shared" ref="BH3:BH12" si="34">IF(BF3&lt;120,BF3,120)</f>
        <v>0</v>
      </c>
      <c r="BI3" s="5">
        <f>IF(BF3+BG3&lt;120,BG3,120-BF3-BG3)</f>
        <v>5</v>
      </c>
      <c r="BJ3" s="5">
        <v>0</v>
      </c>
      <c r="BK3" s="5">
        <f t="shared" ref="BK3:BK12" si="35">AX3+AY3+BB3+BC3+BF3+BG3+BJ3</f>
        <v>134</v>
      </c>
      <c r="BL3" s="5">
        <f t="shared" ref="BL3:BL12" si="36">IF(BK3&gt;120,120,BK3)</f>
        <v>120</v>
      </c>
      <c r="BM3" s="5">
        <f t="shared" ref="BM3:BM12" si="37">IF(AY3+BC3+BG3&lt;BK3/2,BJ3*6+(BH3+BI3)*5.5+(BD3+BE3)*4+(AZ3+BA3)*3,BH3*5.5+BI3*5.5*0.85+BD3*4+BE3*4*0.85+AZ3*3+BA3*3*0.85)</f>
        <v>405.5</v>
      </c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</row>
    <row r="4" spans="1:93" s="23" customFormat="1" ht="16.5" x14ac:dyDescent="0.3">
      <c r="A4" s="21">
        <v>2</v>
      </c>
      <c r="B4" s="30" t="s">
        <v>57</v>
      </c>
      <c r="C4" s="30" t="s">
        <v>58</v>
      </c>
      <c r="D4" s="5">
        <f t="shared" si="0"/>
        <v>400</v>
      </c>
      <c r="E4" s="5">
        <f t="shared" si="1"/>
        <v>400</v>
      </c>
      <c r="F4" s="5">
        <f t="shared" si="2"/>
        <v>132</v>
      </c>
      <c r="G4" s="5">
        <f t="shared" si="3"/>
        <v>776</v>
      </c>
      <c r="H4" s="5">
        <f t="shared" si="4"/>
        <v>776</v>
      </c>
      <c r="I4" s="22">
        <f t="shared" si="5"/>
        <v>256.08</v>
      </c>
      <c r="J4" s="4">
        <f t="shared" si="6"/>
        <v>388.08</v>
      </c>
      <c r="K4" s="5">
        <v>1</v>
      </c>
      <c r="L4" s="5">
        <f t="shared" si="7"/>
        <v>100</v>
      </c>
      <c r="M4" s="5">
        <v>1</v>
      </c>
      <c r="N4" s="5">
        <f t="shared" si="8"/>
        <v>30</v>
      </c>
      <c r="O4" s="5">
        <v>1</v>
      </c>
      <c r="P4" s="5">
        <f t="shared" si="9"/>
        <v>200</v>
      </c>
      <c r="Q4" s="5">
        <v>0</v>
      </c>
      <c r="R4" s="5">
        <f t="shared" si="10"/>
        <v>0</v>
      </c>
      <c r="S4" s="5">
        <v>0</v>
      </c>
      <c r="T4" s="5">
        <f t="shared" si="11"/>
        <v>0</v>
      </c>
      <c r="U4" s="5">
        <v>0</v>
      </c>
      <c r="V4" s="5">
        <f t="shared" si="12"/>
        <v>0</v>
      </c>
      <c r="W4" s="5">
        <f t="shared" si="13"/>
        <v>200</v>
      </c>
      <c r="X4" s="5">
        <v>0</v>
      </c>
      <c r="Y4" s="5">
        <f t="shared" si="14"/>
        <v>0</v>
      </c>
      <c r="Z4" s="5">
        <v>0</v>
      </c>
      <c r="AA4" s="5">
        <f t="shared" si="15"/>
        <v>0</v>
      </c>
      <c r="AB4" s="5">
        <v>0</v>
      </c>
      <c r="AC4" s="5">
        <f t="shared" si="16"/>
        <v>0</v>
      </c>
      <c r="AD4" s="5">
        <v>0</v>
      </c>
      <c r="AE4" s="5">
        <f t="shared" si="17"/>
        <v>0</v>
      </c>
      <c r="AF4" s="5">
        <f t="shared" si="18"/>
        <v>0</v>
      </c>
      <c r="AG4" s="5">
        <v>2</v>
      </c>
      <c r="AH4" s="5">
        <f t="shared" si="19"/>
        <v>10</v>
      </c>
      <c r="AI4" s="5">
        <f t="shared" si="20"/>
        <v>10</v>
      </c>
      <c r="AJ4" s="5">
        <v>1</v>
      </c>
      <c r="AK4" s="5">
        <f t="shared" si="21"/>
        <v>50</v>
      </c>
      <c r="AL4" s="5">
        <v>0</v>
      </c>
      <c r="AM4" s="5">
        <f t="shared" si="22"/>
        <v>0</v>
      </c>
      <c r="AN4" s="5">
        <v>1</v>
      </c>
      <c r="AO4" s="5">
        <f t="shared" si="23"/>
        <v>10</v>
      </c>
      <c r="AP4" s="5">
        <f t="shared" si="24"/>
        <v>60</v>
      </c>
      <c r="AQ4" s="5">
        <v>468</v>
      </c>
      <c r="AR4" s="5">
        <f t="shared" si="25"/>
        <v>396</v>
      </c>
      <c r="AS4" s="5">
        <f t="shared" si="26"/>
        <v>276</v>
      </c>
      <c r="AT4" s="5">
        <f t="shared" si="27"/>
        <v>414</v>
      </c>
      <c r="AU4" s="5">
        <v>0</v>
      </c>
      <c r="AV4" s="5">
        <f t="shared" si="28"/>
        <v>0</v>
      </c>
      <c r="AW4" s="5">
        <f t="shared" si="29"/>
        <v>0</v>
      </c>
      <c r="AX4" s="5">
        <v>234</v>
      </c>
      <c r="AY4" s="5">
        <v>0</v>
      </c>
      <c r="AZ4" s="5">
        <f t="shared" si="30"/>
        <v>118</v>
      </c>
      <c r="BA4" s="5">
        <f t="shared" si="31"/>
        <v>0</v>
      </c>
      <c r="BB4" s="5">
        <v>2</v>
      </c>
      <c r="BC4" s="5">
        <v>0</v>
      </c>
      <c r="BD4" s="5">
        <f t="shared" si="32"/>
        <v>2</v>
      </c>
      <c r="BE4" s="5">
        <f t="shared" si="33"/>
        <v>0</v>
      </c>
      <c r="BF4" s="5">
        <v>0</v>
      </c>
      <c r="BG4" s="5">
        <v>0</v>
      </c>
      <c r="BH4" s="5">
        <f t="shared" si="34"/>
        <v>0</v>
      </c>
      <c r="BI4" s="5">
        <f>IF(BF4+BG4&lt;120,BG4,120-BF4-BG4)</f>
        <v>0</v>
      </c>
      <c r="BJ4" s="5">
        <v>0</v>
      </c>
      <c r="BK4" s="5">
        <f t="shared" si="35"/>
        <v>236</v>
      </c>
      <c r="BL4" s="5">
        <f t="shared" si="36"/>
        <v>120</v>
      </c>
      <c r="BM4" s="5">
        <f t="shared" si="37"/>
        <v>362</v>
      </c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>
        <v>100</v>
      </c>
      <c r="CJ4" s="3"/>
      <c r="CK4" s="3"/>
      <c r="CL4" s="3"/>
      <c r="CM4" s="3"/>
      <c r="CN4" s="3"/>
      <c r="CO4" s="3"/>
    </row>
    <row r="5" spans="1:93" ht="15" customHeight="1" x14ac:dyDescent="0.3">
      <c r="A5" s="21">
        <v>3</v>
      </c>
      <c r="B5" s="30" t="s">
        <v>56</v>
      </c>
      <c r="C5" s="30" t="s">
        <v>47</v>
      </c>
      <c r="D5" s="5">
        <f t="shared" si="0"/>
        <v>420</v>
      </c>
      <c r="E5" s="5">
        <f t="shared" si="1"/>
        <v>420</v>
      </c>
      <c r="F5" s="5">
        <f t="shared" si="2"/>
        <v>138.6</v>
      </c>
      <c r="G5" s="5">
        <f t="shared" si="3"/>
        <v>653</v>
      </c>
      <c r="H5" s="5">
        <f t="shared" si="4"/>
        <v>653</v>
      </c>
      <c r="I5" s="22">
        <f t="shared" si="5"/>
        <v>215.49</v>
      </c>
      <c r="J5" s="4">
        <f t="shared" si="6"/>
        <v>354.09000000000003</v>
      </c>
      <c r="K5" s="5">
        <v>1</v>
      </c>
      <c r="L5" s="5">
        <f t="shared" si="7"/>
        <v>100</v>
      </c>
      <c r="M5" s="5">
        <v>0</v>
      </c>
      <c r="N5" s="5">
        <f t="shared" si="8"/>
        <v>0</v>
      </c>
      <c r="O5" s="5">
        <v>0</v>
      </c>
      <c r="P5" s="5">
        <f t="shared" si="9"/>
        <v>0</v>
      </c>
      <c r="Q5" s="5">
        <v>0</v>
      </c>
      <c r="R5" s="5">
        <f t="shared" si="10"/>
        <v>0</v>
      </c>
      <c r="S5" s="5">
        <v>1</v>
      </c>
      <c r="T5" s="5">
        <f t="shared" si="11"/>
        <v>150</v>
      </c>
      <c r="U5" s="5">
        <v>1</v>
      </c>
      <c r="V5" s="5">
        <f t="shared" si="12"/>
        <v>50</v>
      </c>
      <c r="W5" s="5">
        <f t="shared" si="13"/>
        <v>200</v>
      </c>
      <c r="X5" s="5">
        <v>0</v>
      </c>
      <c r="Y5" s="5">
        <f t="shared" si="14"/>
        <v>0</v>
      </c>
      <c r="Z5" s="5">
        <v>0</v>
      </c>
      <c r="AA5" s="5">
        <f t="shared" si="15"/>
        <v>0</v>
      </c>
      <c r="AB5" s="5">
        <v>0</v>
      </c>
      <c r="AC5" s="5">
        <f t="shared" si="16"/>
        <v>0</v>
      </c>
      <c r="AD5" s="5">
        <v>0</v>
      </c>
      <c r="AE5" s="5">
        <f t="shared" si="17"/>
        <v>0</v>
      </c>
      <c r="AF5" s="5">
        <f t="shared" si="18"/>
        <v>0</v>
      </c>
      <c r="AG5" s="5">
        <v>11</v>
      </c>
      <c r="AH5" s="5">
        <f t="shared" si="19"/>
        <v>55</v>
      </c>
      <c r="AI5" s="5">
        <f t="shared" si="20"/>
        <v>20</v>
      </c>
      <c r="AJ5" s="5">
        <v>1</v>
      </c>
      <c r="AK5" s="5">
        <f t="shared" si="21"/>
        <v>50</v>
      </c>
      <c r="AL5" s="5">
        <v>2</v>
      </c>
      <c r="AM5" s="5">
        <f t="shared" si="22"/>
        <v>60</v>
      </c>
      <c r="AN5" s="5">
        <v>1</v>
      </c>
      <c r="AO5" s="5">
        <f t="shared" si="23"/>
        <v>10</v>
      </c>
      <c r="AP5" s="5">
        <f t="shared" si="24"/>
        <v>100</v>
      </c>
      <c r="AQ5" s="5">
        <v>270</v>
      </c>
      <c r="AR5" s="5">
        <f t="shared" si="25"/>
        <v>270</v>
      </c>
      <c r="AS5" s="5">
        <f t="shared" si="26"/>
        <v>150</v>
      </c>
      <c r="AT5" s="5">
        <f t="shared" si="27"/>
        <v>225</v>
      </c>
      <c r="AU5" s="5">
        <v>68</v>
      </c>
      <c r="AV5" s="5">
        <f t="shared" si="28"/>
        <v>68</v>
      </c>
      <c r="AW5" s="5">
        <f t="shared" si="29"/>
        <v>68</v>
      </c>
      <c r="AX5" s="5">
        <v>122</v>
      </c>
      <c r="AY5" s="5">
        <v>32</v>
      </c>
      <c r="AZ5" s="5">
        <f t="shared" si="30"/>
        <v>120</v>
      </c>
      <c r="BA5" s="5">
        <f t="shared" si="31"/>
        <v>0</v>
      </c>
      <c r="BB5" s="5">
        <v>0</v>
      </c>
      <c r="BC5" s="5">
        <v>0</v>
      </c>
      <c r="BD5" s="5">
        <f t="shared" si="32"/>
        <v>0</v>
      </c>
      <c r="BE5" s="5">
        <f t="shared" si="33"/>
        <v>0</v>
      </c>
      <c r="BF5" s="5">
        <v>0</v>
      </c>
      <c r="BG5" s="5">
        <v>0</v>
      </c>
      <c r="BH5" s="5">
        <f t="shared" si="34"/>
        <v>0</v>
      </c>
      <c r="BI5" s="5">
        <f>IF(BF5+BG5&lt;120,BG5,120-BF5-BG5)</f>
        <v>0</v>
      </c>
      <c r="BJ5" s="5">
        <v>0</v>
      </c>
      <c r="BK5" s="5">
        <f t="shared" si="35"/>
        <v>154</v>
      </c>
      <c r="BL5" s="5">
        <f t="shared" si="36"/>
        <v>120</v>
      </c>
      <c r="BM5" s="5">
        <f t="shared" si="37"/>
        <v>360</v>
      </c>
      <c r="CI5" s="2">
        <v>30</v>
      </c>
    </row>
    <row r="6" spans="1:93" s="23" customFormat="1" ht="16.5" x14ac:dyDescent="0.3">
      <c r="A6" s="21">
        <v>4</v>
      </c>
      <c r="B6" s="30" t="s">
        <v>59</v>
      </c>
      <c r="C6" s="31" t="s">
        <v>46</v>
      </c>
      <c r="D6" s="5">
        <f t="shared" si="0"/>
        <v>695</v>
      </c>
      <c r="E6" s="5">
        <f t="shared" si="1"/>
        <v>695</v>
      </c>
      <c r="F6" s="5">
        <f t="shared" si="2"/>
        <v>229.35000000000002</v>
      </c>
      <c r="G6" s="5">
        <f t="shared" si="3"/>
        <v>366.75</v>
      </c>
      <c r="H6" s="5">
        <f t="shared" si="4"/>
        <v>366.75</v>
      </c>
      <c r="I6" s="22">
        <f t="shared" si="5"/>
        <v>121.0275</v>
      </c>
      <c r="J6" s="4">
        <f t="shared" si="6"/>
        <v>350.37750000000005</v>
      </c>
      <c r="K6" s="5">
        <v>1</v>
      </c>
      <c r="L6" s="5">
        <f t="shared" si="7"/>
        <v>100</v>
      </c>
      <c r="M6" s="5">
        <v>0</v>
      </c>
      <c r="N6" s="5">
        <f t="shared" si="8"/>
        <v>0</v>
      </c>
      <c r="O6" s="5">
        <v>1</v>
      </c>
      <c r="P6" s="5">
        <f t="shared" si="9"/>
        <v>200</v>
      </c>
      <c r="Q6" s="5">
        <v>0</v>
      </c>
      <c r="R6" s="5">
        <f t="shared" si="10"/>
        <v>0</v>
      </c>
      <c r="S6" s="5">
        <v>0</v>
      </c>
      <c r="T6" s="5">
        <f t="shared" si="11"/>
        <v>0</v>
      </c>
      <c r="U6" s="5">
        <v>1</v>
      </c>
      <c r="V6" s="5">
        <f t="shared" si="12"/>
        <v>50</v>
      </c>
      <c r="W6" s="5">
        <f t="shared" si="13"/>
        <v>250</v>
      </c>
      <c r="X6" s="5">
        <v>1</v>
      </c>
      <c r="Y6" s="5">
        <f t="shared" si="14"/>
        <v>275</v>
      </c>
      <c r="Z6" s="5">
        <v>0</v>
      </c>
      <c r="AA6" s="5">
        <f t="shared" si="15"/>
        <v>0</v>
      </c>
      <c r="AB6" s="5">
        <v>0</v>
      </c>
      <c r="AC6" s="5">
        <f t="shared" si="16"/>
        <v>0</v>
      </c>
      <c r="AD6" s="5">
        <v>0</v>
      </c>
      <c r="AE6" s="5">
        <f t="shared" si="17"/>
        <v>0</v>
      </c>
      <c r="AF6" s="5">
        <f t="shared" si="18"/>
        <v>0</v>
      </c>
      <c r="AG6" s="5">
        <v>11</v>
      </c>
      <c r="AH6" s="5">
        <f t="shared" si="19"/>
        <v>55</v>
      </c>
      <c r="AI6" s="5">
        <f t="shared" si="20"/>
        <v>20</v>
      </c>
      <c r="AJ6" s="5">
        <v>1</v>
      </c>
      <c r="AK6" s="5">
        <f t="shared" si="21"/>
        <v>50</v>
      </c>
      <c r="AL6" s="5">
        <v>0</v>
      </c>
      <c r="AM6" s="5">
        <f t="shared" si="22"/>
        <v>0</v>
      </c>
      <c r="AN6" s="5">
        <v>0</v>
      </c>
      <c r="AO6" s="5">
        <f t="shared" si="23"/>
        <v>0</v>
      </c>
      <c r="AP6" s="5">
        <f t="shared" si="24"/>
        <v>50</v>
      </c>
      <c r="AQ6" s="5">
        <v>210</v>
      </c>
      <c r="AR6" s="5">
        <f t="shared" si="25"/>
        <v>210</v>
      </c>
      <c r="AS6" s="5">
        <f t="shared" si="26"/>
        <v>168</v>
      </c>
      <c r="AT6" s="5">
        <f t="shared" si="27"/>
        <v>252</v>
      </c>
      <c r="AU6" s="5">
        <v>0</v>
      </c>
      <c r="AV6" s="5">
        <f t="shared" si="28"/>
        <v>0</v>
      </c>
      <c r="AW6" s="5">
        <f t="shared" si="29"/>
        <v>0</v>
      </c>
      <c r="AX6" s="5">
        <v>17</v>
      </c>
      <c r="AY6" s="5">
        <v>25</v>
      </c>
      <c r="AZ6" s="5">
        <f t="shared" si="30"/>
        <v>17</v>
      </c>
      <c r="BA6" s="5">
        <f t="shared" si="31"/>
        <v>25</v>
      </c>
      <c r="BB6" s="5">
        <v>0</v>
      </c>
      <c r="BC6" s="5">
        <v>0</v>
      </c>
      <c r="BD6" s="5">
        <f t="shared" si="32"/>
        <v>0</v>
      </c>
      <c r="BE6" s="5">
        <f t="shared" si="33"/>
        <v>0</v>
      </c>
      <c r="BF6" s="5">
        <v>0</v>
      </c>
      <c r="BG6" s="5">
        <v>0</v>
      </c>
      <c r="BH6" s="5">
        <f t="shared" si="34"/>
        <v>0</v>
      </c>
      <c r="BI6" s="5">
        <v>0</v>
      </c>
      <c r="BJ6" s="5">
        <v>0</v>
      </c>
      <c r="BK6" s="5">
        <f t="shared" si="35"/>
        <v>42</v>
      </c>
      <c r="BL6" s="5">
        <f t="shared" si="36"/>
        <v>42</v>
      </c>
      <c r="BM6" s="5">
        <f t="shared" si="37"/>
        <v>114.75</v>
      </c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>
        <v>200</v>
      </c>
      <c r="CJ6" s="3"/>
      <c r="CK6" s="3"/>
      <c r="CL6" s="3"/>
      <c r="CM6" s="3"/>
      <c r="CN6" s="3"/>
      <c r="CO6" s="3"/>
    </row>
    <row r="7" spans="1:93" s="24" customFormat="1" ht="16.5" x14ac:dyDescent="0.3">
      <c r="A7" s="21">
        <v>5</v>
      </c>
      <c r="B7" s="30" t="s">
        <v>64</v>
      </c>
      <c r="C7" s="30" t="s">
        <v>65</v>
      </c>
      <c r="D7" s="5">
        <f t="shared" si="0"/>
        <v>240</v>
      </c>
      <c r="E7" s="5">
        <f t="shared" si="1"/>
        <v>240</v>
      </c>
      <c r="F7" s="5">
        <f t="shared" si="2"/>
        <v>79.2</v>
      </c>
      <c r="G7" s="5">
        <f t="shared" si="3"/>
        <v>624</v>
      </c>
      <c r="H7" s="5">
        <f t="shared" si="4"/>
        <v>624</v>
      </c>
      <c r="I7" s="22">
        <f t="shared" si="5"/>
        <v>205.92000000000002</v>
      </c>
      <c r="J7" s="4">
        <f t="shared" si="6"/>
        <v>285.12</v>
      </c>
      <c r="K7" s="5">
        <v>1</v>
      </c>
      <c r="L7" s="5">
        <f t="shared" si="7"/>
        <v>100</v>
      </c>
      <c r="M7" s="5"/>
      <c r="N7" s="5">
        <f t="shared" si="8"/>
        <v>0</v>
      </c>
      <c r="O7" s="5">
        <v>0</v>
      </c>
      <c r="P7" s="5">
        <f t="shared" si="9"/>
        <v>0</v>
      </c>
      <c r="Q7" s="5">
        <v>1</v>
      </c>
      <c r="R7" s="5">
        <f t="shared" si="10"/>
        <v>70</v>
      </c>
      <c r="S7" s="5">
        <v>0</v>
      </c>
      <c r="T7" s="5">
        <f t="shared" si="11"/>
        <v>0</v>
      </c>
      <c r="U7" s="5">
        <v>0</v>
      </c>
      <c r="V7" s="5">
        <f t="shared" si="12"/>
        <v>0</v>
      </c>
      <c r="W7" s="5">
        <f t="shared" si="13"/>
        <v>70</v>
      </c>
      <c r="X7" s="5">
        <v>0</v>
      </c>
      <c r="Y7" s="5">
        <f t="shared" si="14"/>
        <v>0</v>
      </c>
      <c r="Z7" s="5">
        <v>0</v>
      </c>
      <c r="AA7" s="5">
        <f t="shared" si="15"/>
        <v>0</v>
      </c>
      <c r="AB7" s="5">
        <v>0</v>
      </c>
      <c r="AC7" s="5">
        <f t="shared" si="16"/>
        <v>0</v>
      </c>
      <c r="AD7" s="5">
        <v>0</v>
      </c>
      <c r="AE7" s="5">
        <f t="shared" si="17"/>
        <v>0</v>
      </c>
      <c r="AF7" s="5">
        <f t="shared" si="18"/>
        <v>0</v>
      </c>
      <c r="AG7" s="5">
        <v>4</v>
      </c>
      <c r="AH7" s="5">
        <f t="shared" si="19"/>
        <v>20</v>
      </c>
      <c r="AI7" s="5">
        <f t="shared" si="20"/>
        <v>20</v>
      </c>
      <c r="AJ7" s="5">
        <v>1</v>
      </c>
      <c r="AK7" s="5">
        <f t="shared" si="21"/>
        <v>50</v>
      </c>
      <c r="AL7" s="5">
        <v>0</v>
      </c>
      <c r="AM7" s="5">
        <f t="shared" si="22"/>
        <v>0</v>
      </c>
      <c r="AN7" s="5">
        <v>0</v>
      </c>
      <c r="AO7" s="5">
        <f t="shared" si="23"/>
        <v>0</v>
      </c>
      <c r="AP7" s="5">
        <f t="shared" si="24"/>
        <v>50</v>
      </c>
      <c r="AQ7" s="5">
        <v>307</v>
      </c>
      <c r="AR7" s="5">
        <f t="shared" si="25"/>
        <v>307</v>
      </c>
      <c r="AS7" s="5">
        <f t="shared" si="26"/>
        <v>198</v>
      </c>
      <c r="AT7" s="5">
        <f t="shared" si="27"/>
        <v>297</v>
      </c>
      <c r="AU7" s="5">
        <v>0</v>
      </c>
      <c r="AV7" s="5">
        <f t="shared" si="28"/>
        <v>0</v>
      </c>
      <c r="AW7" s="5">
        <f t="shared" si="29"/>
        <v>0</v>
      </c>
      <c r="AX7" s="5">
        <v>85</v>
      </c>
      <c r="AY7" s="5">
        <v>24</v>
      </c>
      <c r="AZ7" s="5">
        <f t="shared" si="30"/>
        <v>85</v>
      </c>
      <c r="BA7" s="5">
        <f t="shared" si="31"/>
        <v>24</v>
      </c>
      <c r="BB7" s="5">
        <v>0</v>
      </c>
      <c r="BC7" s="5">
        <v>0</v>
      </c>
      <c r="BD7" s="5">
        <f t="shared" si="32"/>
        <v>0</v>
      </c>
      <c r="BE7" s="5">
        <f t="shared" si="33"/>
        <v>0</v>
      </c>
      <c r="BF7" s="5">
        <v>0</v>
      </c>
      <c r="BG7" s="5">
        <v>0</v>
      </c>
      <c r="BH7" s="5">
        <f t="shared" si="34"/>
        <v>0</v>
      </c>
      <c r="BI7" s="5">
        <f t="shared" ref="BI7:BI12" si="38">IF(BF7+BG7&lt;120,BG7,120-BF7-BG7)</f>
        <v>0</v>
      </c>
      <c r="BJ7" s="5">
        <v>0</v>
      </c>
      <c r="BK7" s="5">
        <f t="shared" si="35"/>
        <v>109</v>
      </c>
      <c r="BL7" s="5">
        <f t="shared" si="36"/>
        <v>109</v>
      </c>
      <c r="BM7" s="5">
        <f t="shared" si="37"/>
        <v>327</v>
      </c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>
        <v>50</v>
      </c>
      <c r="CJ7" s="7"/>
      <c r="CK7" s="7"/>
      <c r="CL7" s="7"/>
      <c r="CM7" s="7"/>
      <c r="CN7" s="7"/>
      <c r="CO7" s="7"/>
    </row>
    <row r="8" spans="1:93" s="23" customFormat="1" ht="16.5" x14ac:dyDescent="0.3">
      <c r="A8" s="21">
        <v>6</v>
      </c>
      <c r="B8" s="30" t="s">
        <v>54</v>
      </c>
      <c r="C8" s="30" t="s">
        <v>55</v>
      </c>
      <c r="D8" s="5">
        <f t="shared" si="0"/>
        <v>240</v>
      </c>
      <c r="E8" s="5">
        <f t="shared" si="1"/>
        <v>240</v>
      </c>
      <c r="F8" s="5">
        <f t="shared" si="2"/>
        <v>79.2</v>
      </c>
      <c r="G8" s="5">
        <f t="shared" si="3"/>
        <v>610.5</v>
      </c>
      <c r="H8" s="5">
        <f t="shared" si="4"/>
        <v>610.5</v>
      </c>
      <c r="I8" s="22">
        <f t="shared" si="5"/>
        <v>201.465</v>
      </c>
      <c r="J8" s="4">
        <f t="shared" si="6"/>
        <v>280.66500000000002</v>
      </c>
      <c r="K8" s="5">
        <v>1</v>
      </c>
      <c r="L8" s="5">
        <f t="shared" si="7"/>
        <v>100</v>
      </c>
      <c r="M8" s="5">
        <v>0</v>
      </c>
      <c r="N8" s="5">
        <f t="shared" si="8"/>
        <v>0</v>
      </c>
      <c r="O8" s="5">
        <v>0</v>
      </c>
      <c r="P8" s="5">
        <f t="shared" si="9"/>
        <v>0</v>
      </c>
      <c r="Q8" s="5">
        <v>1</v>
      </c>
      <c r="R8" s="5">
        <f t="shared" si="10"/>
        <v>70</v>
      </c>
      <c r="S8" s="5">
        <v>0</v>
      </c>
      <c r="T8" s="5">
        <f t="shared" si="11"/>
        <v>0</v>
      </c>
      <c r="U8" s="5">
        <v>0</v>
      </c>
      <c r="V8" s="5">
        <f t="shared" si="12"/>
        <v>0</v>
      </c>
      <c r="W8" s="5">
        <f t="shared" si="13"/>
        <v>70</v>
      </c>
      <c r="X8" s="5">
        <v>0</v>
      </c>
      <c r="Y8" s="5">
        <f t="shared" si="14"/>
        <v>0</v>
      </c>
      <c r="Z8" s="5">
        <v>0</v>
      </c>
      <c r="AA8" s="5">
        <f t="shared" si="15"/>
        <v>0</v>
      </c>
      <c r="AB8" s="5">
        <v>0</v>
      </c>
      <c r="AC8" s="5">
        <f t="shared" si="16"/>
        <v>0</v>
      </c>
      <c r="AD8" s="5">
        <v>0</v>
      </c>
      <c r="AE8" s="5">
        <f t="shared" si="17"/>
        <v>0</v>
      </c>
      <c r="AF8" s="5">
        <f t="shared" si="18"/>
        <v>0</v>
      </c>
      <c r="AG8" s="5">
        <v>10</v>
      </c>
      <c r="AH8" s="5">
        <f t="shared" si="19"/>
        <v>50</v>
      </c>
      <c r="AI8" s="5">
        <f t="shared" si="20"/>
        <v>20</v>
      </c>
      <c r="AJ8" s="5">
        <v>1</v>
      </c>
      <c r="AK8" s="5">
        <f t="shared" si="21"/>
        <v>50</v>
      </c>
      <c r="AL8" s="5">
        <v>0</v>
      </c>
      <c r="AM8" s="5">
        <f t="shared" si="22"/>
        <v>0</v>
      </c>
      <c r="AN8" s="5">
        <v>0</v>
      </c>
      <c r="AO8" s="5">
        <f t="shared" si="23"/>
        <v>0</v>
      </c>
      <c r="AP8" s="5">
        <f t="shared" si="24"/>
        <v>50</v>
      </c>
      <c r="AQ8" s="5">
        <v>331</v>
      </c>
      <c r="AR8" s="5">
        <f t="shared" si="25"/>
        <v>331</v>
      </c>
      <c r="AS8" s="5">
        <f t="shared" si="26"/>
        <v>255</v>
      </c>
      <c r="AT8" s="5">
        <f t="shared" si="27"/>
        <v>382.5</v>
      </c>
      <c r="AU8" s="5">
        <v>0</v>
      </c>
      <c r="AV8" s="5">
        <f t="shared" si="28"/>
        <v>0</v>
      </c>
      <c r="AW8" s="5">
        <f t="shared" si="29"/>
        <v>0</v>
      </c>
      <c r="AX8" s="5">
        <v>76</v>
      </c>
      <c r="AY8" s="5">
        <v>0</v>
      </c>
      <c r="AZ8" s="5">
        <f t="shared" si="30"/>
        <v>76</v>
      </c>
      <c r="BA8" s="5">
        <f t="shared" si="31"/>
        <v>0</v>
      </c>
      <c r="BB8" s="5">
        <v>0</v>
      </c>
      <c r="BC8" s="5">
        <v>0</v>
      </c>
      <c r="BD8" s="5">
        <f t="shared" si="32"/>
        <v>0</v>
      </c>
      <c r="BE8" s="5">
        <f t="shared" si="33"/>
        <v>0</v>
      </c>
      <c r="BF8" s="5">
        <v>0</v>
      </c>
      <c r="BG8" s="5">
        <v>0</v>
      </c>
      <c r="BH8" s="5">
        <f t="shared" si="34"/>
        <v>0</v>
      </c>
      <c r="BI8" s="5">
        <f t="shared" si="38"/>
        <v>0</v>
      </c>
      <c r="BJ8" s="5">
        <v>0</v>
      </c>
      <c r="BK8" s="5">
        <f t="shared" si="35"/>
        <v>76</v>
      </c>
      <c r="BL8" s="5">
        <f t="shared" si="36"/>
        <v>76</v>
      </c>
      <c r="BM8" s="5">
        <f t="shared" si="37"/>
        <v>228</v>
      </c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>
        <v>15</v>
      </c>
      <c r="CJ8" s="2"/>
      <c r="CK8" s="2"/>
      <c r="CL8" s="2"/>
      <c r="CM8" s="2"/>
      <c r="CN8" s="2"/>
      <c r="CO8" s="2"/>
    </row>
    <row r="9" spans="1:93" s="25" customFormat="1" ht="16.5" x14ac:dyDescent="0.3">
      <c r="A9" s="21">
        <v>7</v>
      </c>
      <c r="B9" s="30" t="s">
        <v>48</v>
      </c>
      <c r="C9" s="30" t="s">
        <v>49</v>
      </c>
      <c r="D9" s="5">
        <f t="shared" si="0"/>
        <v>370</v>
      </c>
      <c r="E9" s="5">
        <f t="shared" si="1"/>
        <v>370</v>
      </c>
      <c r="F9" s="5">
        <f t="shared" si="2"/>
        <v>122.10000000000001</v>
      </c>
      <c r="G9" s="5">
        <f t="shared" si="3"/>
        <v>445.8</v>
      </c>
      <c r="H9" s="5">
        <f t="shared" si="4"/>
        <v>445.8</v>
      </c>
      <c r="I9" s="22">
        <f t="shared" si="5"/>
        <v>147.114</v>
      </c>
      <c r="J9" s="4">
        <f t="shared" si="6"/>
        <v>269.214</v>
      </c>
      <c r="K9" s="5">
        <v>1</v>
      </c>
      <c r="L9" s="5">
        <f t="shared" si="7"/>
        <v>100</v>
      </c>
      <c r="M9" s="5">
        <v>0</v>
      </c>
      <c r="N9" s="5">
        <f t="shared" si="8"/>
        <v>0</v>
      </c>
      <c r="O9" s="5">
        <v>1</v>
      </c>
      <c r="P9" s="5">
        <f t="shared" si="9"/>
        <v>200</v>
      </c>
      <c r="Q9" s="5">
        <v>0</v>
      </c>
      <c r="R9" s="5">
        <f t="shared" si="10"/>
        <v>0</v>
      </c>
      <c r="S9" s="5">
        <v>0</v>
      </c>
      <c r="T9" s="5">
        <f t="shared" si="11"/>
        <v>0</v>
      </c>
      <c r="U9" s="5">
        <v>0</v>
      </c>
      <c r="V9" s="5">
        <f t="shared" si="12"/>
        <v>0</v>
      </c>
      <c r="W9" s="5">
        <f t="shared" si="13"/>
        <v>200</v>
      </c>
      <c r="X9" s="5">
        <v>0</v>
      </c>
      <c r="Y9" s="5">
        <f t="shared" si="14"/>
        <v>0</v>
      </c>
      <c r="Z9" s="5">
        <v>0</v>
      </c>
      <c r="AA9" s="5">
        <f t="shared" si="15"/>
        <v>0</v>
      </c>
      <c r="AB9" s="5">
        <v>0</v>
      </c>
      <c r="AC9" s="5">
        <f t="shared" si="16"/>
        <v>0</v>
      </c>
      <c r="AD9" s="5">
        <v>0</v>
      </c>
      <c r="AE9" s="5">
        <f t="shared" si="17"/>
        <v>0</v>
      </c>
      <c r="AF9" s="5">
        <f t="shared" si="18"/>
        <v>0</v>
      </c>
      <c r="AG9" s="5">
        <v>8</v>
      </c>
      <c r="AH9" s="5">
        <f t="shared" si="19"/>
        <v>40</v>
      </c>
      <c r="AI9" s="5">
        <f t="shared" si="20"/>
        <v>20</v>
      </c>
      <c r="AJ9" s="5">
        <v>1</v>
      </c>
      <c r="AK9" s="5">
        <f t="shared" si="21"/>
        <v>50</v>
      </c>
      <c r="AL9" s="5">
        <v>0</v>
      </c>
      <c r="AM9" s="5">
        <f t="shared" si="22"/>
        <v>0</v>
      </c>
      <c r="AN9" s="5">
        <v>0</v>
      </c>
      <c r="AO9" s="5">
        <f t="shared" si="23"/>
        <v>0</v>
      </c>
      <c r="AP9" s="5">
        <f t="shared" si="24"/>
        <v>50</v>
      </c>
      <c r="AQ9" s="5">
        <v>253</v>
      </c>
      <c r="AR9" s="5">
        <f t="shared" si="25"/>
        <v>253</v>
      </c>
      <c r="AS9" s="5">
        <f t="shared" si="26"/>
        <v>227</v>
      </c>
      <c r="AT9" s="5">
        <f t="shared" si="27"/>
        <v>340.5</v>
      </c>
      <c r="AU9" s="5">
        <v>39</v>
      </c>
      <c r="AV9" s="5">
        <f t="shared" si="28"/>
        <v>39</v>
      </c>
      <c r="AW9" s="5">
        <f t="shared" si="29"/>
        <v>39</v>
      </c>
      <c r="AX9" s="5">
        <v>0</v>
      </c>
      <c r="AY9" s="5">
        <v>26</v>
      </c>
      <c r="AZ9" s="5">
        <f t="shared" si="30"/>
        <v>0</v>
      </c>
      <c r="BA9" s="5">
        <f t="shared" si="31"/>
        <v>26</v>
      </c>
      <c r="BB9" s="5">
        <v>0</v>
      </c>
      <c r="BC9" s="5">
        <v>0</v>
      </c>
      <c r="BD9" s="5">
        <f t="shared" si="32"/>
        <v>0</v>
      </c>
      <c r="BE9" s="5">
        <f t="shared" si="33"/>
        <v>0</v>
      </c>
      <c r="BF9" s="5">
        <v>0</v>
      </c>
      <c r="BG9" s="5">
        <v>0</v>
      </c>
      <c r="BH9" s="5">
        <f t="shared" si="34"/>
        <v>0</v>
      </c>
      <c r="BI9" s="5">
        <f t="shared" si="38"/>
        <v>0</v>
      </c>
      <c r="BJ9" s="5">
        <v>0</v>
      </c>
      <c r="BK9" s="5">
        <f t="shared" si="35"/>
        <v>26</v>
      </c>
      <c r="BL9" s="5">
        <f t="shared" si="36"/>
        <v>26</v>
      </c>
      <c r="BM9" s="5">
        <f t="shared" si="37"/>
        <v>66.3</v>
      </c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>
        <v>80</v>
      </c>
      <c r="CJ9" s="7"/>
      <c r="CK9" s="7"/>
      <c r="CL9" s="7"/>
      <c r="CM9" s="7"/>
      <c r="CN9" s="7"/>
      <c r="CO9" s="7"/>
    </row>
    <row r="10" spans="1:93" ht="16.5" x14ac:dyDescent="0.3">
      <c r="A10" s="21">
        <v>8</v>
      </c>
      <c r="B10" s="30" t="s">
        <v>60</v>
      </c>
      <c r="C10" s="30" t="s">
        <v>61</v>
      </c>
      <c r="D10" s="5">
        <f t="shared" si="0"/>
        <v>400</v>
      </c>
      <c r="E10" s="5">
        <f t="shared" si="1"/>
        <v>400</v>
      </c>
      <c r="F10" s="5">
        <f t="shared" si="2"/>
        <v>132</v>
      </c>
      <c r="G10" s="5">
        <f t="shared" si="3"/>
        <v>401</v>
      </c>
      <c r="H10" s="5">
        <f t="shared" si="4"/>
        <v>401</v>
      </c>
      <c r="I10" s="22">
        <f t="shared" si="5"/>
        <v>132.33000000000001</v>
      </c>
      <c r="J10" s="4">
        <f t="shared" si="6"/>
        <v>264.33000000000004</v>
      </c>
      <c r="K10" s="5">
        <v>1</v>
      </c>
      <c r="L10" s="5">
        <f t="shared" si="7"/>
        <v>100</v>
      </c>
      <c r="M10" s="5">
        <v>0</v>
      </c>
      <c r="N10" s="5">
        <f t="shared" si="8"/>
        <v>0</v>
      </c>
      <c r="O10" s="5">
        <v>1</v>
      </c>
      <c r="P10" s="5">
        <f t="shared" si="9"/>
        <v>200</v>
      </c>
      <c r="Q10" s="5">
        <v>0</v>
      </c>
      <c r="R10" s="5">
        <f t="shared" si="10"/>
        <v>0</v>
      </c>
      <c r="S10" s="5">
        <v>0</v>
      </c>
      <c r="T10" s="5">
        <f t="shared" si="11"/>
        <v>0</v>
      </c>
      <c r="U10" s="5">
        <v>0</v>
      </c>
      <c r="V10" s="5">
        <f t="shared" si="12"/>
        <v>0</v>
      </c>
      <c r="W10" s="5">
        <f t="shared" si="13"/>
        <v>200</v>
      </c>
      <c r="X10" s="5">
        <v>0</v>
      </c>
      <c r="Y10" s="5">
        <f t="shared" si="14"/>
        <v>0</v>
      </c>
      <c r="Z10" s="5">
        <v>0</v>
      </c>
      <c r="AA10" s="5">
        <f t="shared" si="15"/>
        <v>0</v>
      </c>
      <c r="AB10" s="5">
        <v>0</v>
      </c>
      <c r="AC10" s="5">
        <f t="shared" si="16"/>
        <v>0</v>
      </c>
      <c r="AD10" s="5">
        <v>0</v>
      </c>
      <c r="AE10" s="5">
        <f t="shared" si="17"/>
        <v>0</v>
      </c>
      <c r="AF10" s="5">
        <f t="shared" si="18"/>
        <v>0</v>
      </c>
      <c r="AG10" s="5">
        <v>4</v>
      </c>
      <c r="AH10" s="5">
        <f t="shared" si="19"/>
        <v>20</v>
      </c>
      <c r="AI10" s="5">
        <f t="shared" si="20"/>
        <v>20</v>
      </c>
      <c r="AJ10" s="5">
        <v>1</v>
      </c>
      <c r="AK10" s="5">
        <f t="shared" si="21"/>
        <v>50</v>
      </c>
      <c r="AL10" s="5">
        <v>1</v>
      </c>
      <c r="AM10" s="5">
        <f t="shared" si="22"/>
        <v>30</v>
      </c>
      <c r="AN10" s="5">
        <v>0</v>
      </c>
      <c r="AO10" s="5">
        <f t="shared" si="23"/>
        <v>0</v>
      </c>
      <c r="AP10" s="5">
        <f t="shared" si="24"/>
        <v>80</v>
      </c>
      <c r="AQ10" s="5">
        <v>189</v>
      </c>
      <c r="AR10" s="5">
        <f t="shared" si="25"/>
        <v>189</v>
      </c>
      <c r="AS10" s="5">
        <f t="shared" si="26"/>
        <v>154</v>
      </c>
      <c r="AT10" s="5">
        <f t="shared" si="27"/>
        <v>231</v>
      </c>
      <c r="AU10" s="5">
        <v>65</v>
      </c>
      <c r="AV10" s="5">
        <f t="shared" si="28"/>
        <v>65</v>
      </c>
      <c r="AW10" s="5">
        <f t="shared" si="29"/>
        <v>65</v>
      </c>
      <c r="AX10" s="5">
        <v>35</v>
      </c>
      <c r="AY10" s="5">
        <v>0</v>
      </c>
      <c r="AZ10" s="5">
        <f t="shared" si="30"/>
        <v>35</v>
      </c>
      <c r="BA10" s="5">
        <f t="shared" si="31"/>
        <v>0</v>
      </c>
      <c r="BB10" s="5">
        <v>0</v>
      </c>
      <c r="BC10" s="5">
        <v>0</v>
      </c>
      <c r="BD10" s="5">
        <f t="shared" si="32"/>
        <v>0</v>
      </c>
      <c r="BE10" s="5">
        <f t="shared" si="33"/>
        <v>0</v>
      </c>
      <c r="BF10" s="5">
        <v>0</v>
      </c>
      <c r="BG10" s="5">
        <v>0</v>
      </c>
      <c r="BH10" s="5">
        <f t="shared" si="34"/>
        <v>0</v>
      </c>
      <c r="BI10" s="5">
        <f t="shared" si="38"/>
        <v>0</v>
      </c>
      <c r="BJ10" s="5">
        <v>0</v>
      </c>
      <c r="BK10" s="5">
        <f t="shared" si="35"/>
        <v>35</v>
      </c>
      <c r="BL10" s="5">
        <f t="shared" si="36"/>
        <v>35</v>
      </c>
      <c r="BM10" s="5">
        <f t="shared" si="37"/>
        <v>105</v>
      </c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>
        <f>SUM(CI2:CI9)</f>
        <v>475</v>
      </c>
      <c r="CJ10" s="3"/>
      <c r="CK10" s="3"/>
      <c r="CL10" s="3"/>
      <c r="CM10" s="3"/>
      <c r="CN10" s="3"/>
      <c r="CO10" s="3"/>
    </row>
    <row r="11" spans="1:93" s="24" customFormat="1" ht="16.5" x14ac:dyDescent="0.3">
      <c r="A11" s="21">
        <v>9</v>
      </c>
      <c r="B11" s="32" t="s">
        <v>52</v>
      </c>
      <c r="C11" s="31" t="s">
        <v>53</v>
      </c>
      <c r="D11" s="5">
        <f t="shared" si="0"/>
        <v>340</v>
      </c>
      <c r="E11" s="5">
        <f t="shared" si="1"/>
        <v>340</v>
      </c>
      <c r="F11" s="5">
        <f t="shared" si="2"/>
        <v>112.2</v>
      </c>
      <c r="G11" s="5">
        <f t="shared" si="3"/>
        <v>388.5</v>
      </c>
      <c r="H11" s="5">
        <f t="shared" si="4"/>
        <v>388.5</v>
      </c>
      <c r="I11" s="22">
        <f t="shared" si="5"/>
        <v>128.20500000000001</v>
      </c>
      <c r="J11" s="4">
        <f t="shared" si="6"/>
        <v>240.40500000000003</v>
      </c>
      <c r="K11" s="5">
        <v>1</v>
      </c>
      <c r="L11" s="5">
        <f t="shared" si="7"/>
        <v>100</v>
      </c>
      <c r="M11" s="5">
        <v>0</v>
      </c>
      <c r="N11" s="5">
        <f t="shared" si="8"/>
        <v>0</v>
      </c>
      <c r="O11" s="5">
        <v>0</v>
      </c>
      <c r="P11" s="5">
        <f t="shared" si="9"/>
        <v>0</v>
      </c>
      <c r="Q11" s="5">
        <v>1</v>
      </c>
      <c r="R11" s="5">
        <f t="shared" si="10"/>
        <v>70</v>
      </c>
      <c r="S11" s="5">
        <v>0</v>
      </c>
      <c r="T11" s="5">
        <f t="shared" si="11"/>
        <v>0</v>
      </c>
      <c r="U11" s="5">
        <v>1</v>
      </c>
      <c r="V11" s="5">
        <f t="shared" si="12"/>
        <v>50</v>
      </c>
      <c r="W11" s="5">
        <f t="shared" si="13"/>
        <v>120</v>
      </c>
      <c r="X11" s="5">
        <v>0</v>
      </c>
      <c r="Y11" s="5">
        <f t="shared" si="14"/>
        <v>0</v>
      </c>
      <c r="Z11" s="5">
        <v>0</v>
      </c>
      <c r="AA11" s="5">
        <f t="shared" si="15"/>
        <v>0</v>
      </c>
      <c r="AB11" s="5">
        <v>0</v>
      </c>
      <c r="AC11" s="5">
        <f t="shared" si="16"/>
        <v>0</v>
      </c>
      <c r="AD11" s="5">
        <v>0</v>
      </c>
      <c r="AE11" s="5">
        <f t="shared" si="17"/>
        <v>0</v>
      </c>
      <c r="AF11" s="5">
        <f t="shared" si="18"/>
        <v>0</v>
      </c>
      <c r="AG11" s="5">
        <v>5</v>
      </c>
      <c r="AH11" s="5">
        <f t="shared" si="19"/>
        <v>25</v>
      </c>
      <c r="AI11" s="5">
        <f t="shared" si="20"/>
        <v>20</v>
      </c>
      <c r="AJ11" s="5">
        <v>2</v>
      </c>
      <c r="AK11" s="5">
        <f t="shared" si="21"/>
        <v>100</v>
      </c>
      <c r="AL11" s="5">
        <v>0</v>
      </c>
      <c r="AM11" s="5">
        <f t="shared" si="22"/>
        <v>0</v>
      </c>
      <c r="AN11" s="5">
        <v>0</v>
      </c>
      <c r="AO11" s="5">
        <f t="shared" si="23"/>
        <v>0</v>
      </c>
      <c r="AP11" s="5">
        <f t="shared" si="24"/>
        <v>100</v>
      </c>
      <c r="AQ11" s="5">
        <v>257</v>
      </c>
      <c r="AR11" s="5">
        <f t="shared" si="25"/>
        <v>257</v>
      </c>
      <c r="AS11" s="5">
        <f t="shared" si="26"/>
        <v>257</v>
      </c>
      <c r="AT11" s="5">
        <f t="shared" si="27"/>
        <v>385.5</v>
      </c>
      <c r="AU11" s="5">
        <v>3</v>
      </c>
      <c r="AV11" s="5">
        <f t="shared" si="28"/>
        <v>3</v>
      </c>
      <c r="AW11" s="5">
        <f t="shared" si="29"/>
        <v>3</v>
      </c>
      <c r="AX11" s="5">
        <v>0</v>
      </c>
      <c r="AY11" s="5">
        <v>0</v>
      </c>
      <c r="AZ11" s="5">
        <f t="shared" si="30"/>
        <v>0</v>
      </c>
      <c r="BA11" s="5">
        <f t="shared" si="31"/>
        <v>0</v>
      </c>
      <c r="BB11" s="5">
        <v>0</v>
      </c>
      <c r="BC11" s="5">
        <v>0</v>
      </c>
      <c r="BD11" s="5">
        <f t="shared" si="32"/>
        <v>0</v>
      </c>
      <c r="BE11" s="5">
        <f t="shared" si="33"/>
        <v>0</v>
      </c>
      <c r="BF11" s="5">
        <v>0</v>
      </c>
      <c r="BG11" s="5">
        <v>0</v>
      </c>
      <c r="BH11" s="5">
        <f t="shared" si="34"/>
        <v>0</v>
      </c>
      <c r="BI11" s="5">
        <f t="shared" si="38"/>
        <v>0</v>
      </c>
      <c r="BJ11" s="5">
        <v>0</v>
      </c>
      <c r="BK11" s="5">
        <f t="shared" si="35"/>
        <v>0</v>
      </c>
      <c r="BL11" s="5">
        <f t="shared" si="36"/>
        <v>0</v>
      </c>
      <c r="BM11" s="5">
        <f t="shared" si="37"/>
        <v>0</v>
      </c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>
        <v>350</v>
      </c>
      <c r="CJ11" s="3"/>
      <c r="CK11" s="3"/>
      <c r="CL11" s="3"/>
      <c r="CM11" s="3"/>
      <c r="CN11" s="3"/>
      <c r="CO11" s="3"/>
    </row>
    <row r="12" spans="1:93" s="23" customFormat="1" ht="16.5" x14ac:dyDescent="0.3">
      <c r="A12" s="21">
        <v>10</v>
      </c>
      <c r="B12" s="30" t="s">
        <v>62</v>
      </c>
      <c r="C12" s="30" t="s">
        <v>63</v>
      </c>
      <c r="D12" s="5">
        <f t="shared" si="0"/>
        <v>320</v>
      </c>
      <c r="E12" s="5">
        <f t="shared" si="1"/>
        <v>320</v>
      </c>
      <c r="F12" s="5">
        <f t="shared" si="2"/>
        <v>105.60000000000001</v>
      </c>
      <c r="G12" s="5">
        <f t="shared" si="3"/>
        <v>403.5</v>
      </c>
      <c r="H12" s="5">
        <f t="shared" si="4"/>
        <v>403.5</v>
      </c>
      <c r="I12" s="22">
        <f t="shared" si="5"/>
        <v>133.155</v>
      </c>
      <c r="J12" s="4">
        <f t="shared" si="6"/>
        <v>238.755</v>
      </c>
      <c r="K12" s="5">
        <v>1</v>
      </c>
      <c r="L12" s="5">
        <f t="shared" si="7"/>
        <v>100</v>
      </c>
      <c r="M12" s="5">
        <v>0</v>
      </c>
      <c r="N12" s="5">
        <f t="shared" si="8"/>
        <v>0</v>
      </c>
      <c r="O12" s="5">
        <v>0</v>
      </c>
      <c r="P12" s="5">
        <f t="shared" si="9"/>
        <v>0</v>
      </c>
      <c r="Q12" s="5">
        <v>1</v>
      </c>
      <c r="R12" s="5">
        <f t="shared" si="10"/>
        <v>70</v>
      </c>
      <c r="S12" s="5">
        <v>0</v>
      </c>
      <c r="T12" s="5">
        <f t="shared" si="11"/>
        <v>0</v>
      </c>
      <c r="U12" s="5">
        <v>1</v>
      </c>
      <c r="V12" s="5">
        <f t="shared" si="12"/>
        <v>50</v>
      </c>
      <c r="W12" s="5">
        <f t="shared" si="13"/>
        <v>120</v>
      </c>
      <c r="X12" s="5">
        <v>0</v>
      </c>
      <c r="Y12" s="5">
        <f t="shared" si="14"/>
        <v>0</v>
      </c>
      <c r="Z12" s="5">
        <v>0</v>
      </c>
      <c r="AA12" s="5">
        <f t="shared" si="15"/>
        <v>0</v>
      </c>
      <c r="AB12" s="5">
        <v>0</v>
      </c>
      <c r="AC12" s="5">
        <f t="shared" si="16"/>
        <v>0</v>
      </c>
      <c r="AD12" s="5">
        <v>0</v>
      </c>
      <c r="AE12" s="5">
        <f t="shared" si="17"/>
        <v>0</v>
      </c>
      <c r="AF12" s="5">
        <f t="shared" si="18"/>
        <v>0</v>
      </c>
      <c r="AG12" s="5">
        <v>0</v>
      </c>
      <c r="AH12" s="5">
        <f t="shared" si="19"/>
        <v>0</v>
      </c>
      <c r="AI12" s="5">
        <f t="shared" si="20"/>
        <v>0</v>
      </c>
      <c r="AJ12" s="5">
        <v>1</v>
      </c>
      <c r="AK12" s="5">
        <f t="shared" si="21"/>
        <v>50</v>
      </c>
      <c r="AL12" s="5">
        <v>2</v>
      </c>
      <c r="AM12" s="5">
        <f t="shared" si="22"/>
        <v>60</v>
      </c>
      <c r="AN12" s="5">
        <v>0</v>
      </c>
      <c r="AO12" s="5">
        <f t="shared" si="23"/>
        <v>0</v>
      </c>
      <c r="AP12" s="5">
        <f t="shared" si="24"/>
        <v>100</v>
      </c>
      <c r="AQ12" s="5">
        <v>213</v>
      </c>
      <c r="AR12" s="5">
        <f t="shared" si="25"/>
        <v>213</v>
      </c>
      <c r="AS12" s="5">
        <f t="shared" si="26"/>
        <v>213</v>
      </c>
      <c r="AT12" s="5">
        <f t="shared" si="27"/>
        <v>319.5</v>
      </c>
      <c r="AU12" s="5">
        <v>84</v>
      </c>
      <c r="AV12" s="5">
        <f t="shared" si="28"/>
        <v>84</v>
      </c>
      <c r="AW12" s="5">
        <f t="shared" si="29"/>
        <v>84</v>
      </c>
      <c r="AX12" s="5">
        <v>0</v>
      </c>
      <c r="AY12" s="5">
        <v>0</v>
      </c>
      <c r="AZ12" s="5">
        <f t="shared" si="30"/>
        <v>0</v>
      </c>
      <c r="BA12" s="5">
        <f t="shared" si="31"/>
        <v>0</v>
      </c>
      <c r="BB12" s="5">
        <v>0</v>
      </c>
      <c r="BC12" s="5">
        <v>0</v>
      </c>
      <c r="BD12" s="5">
        <f t="shared" si="32"/>
        <v>0</v>
      </c>
      <c r="BE12" s="5">
        <f t="shared" si="33"/>
        <v>0</v>
      </c>
      <c r="BF12" s="5">
        <v>0</v>
      </c>
      <c r="BG12" s="5">
        <v>0</v>
      </c>
      <c r="BH12" s="5">
        <f t="shared" si="34"/>
        <v>0</v>
      </c>
      <c r="BI12" s="5">
        <f t="shared" si="38"/>
        <v>0</v>
      </c>
      <c r="BJ12" s="5">
        <v>0</v>
      </c>
      <c r="BK12" s="5">
        <f t="shared" si="35"/>
        <v>0</v>
      </c>
      <c r="BL12" s="5">
        <f t="shared" si="36"/>
        <v>0</v>
      </c>
      <c r="BM12" s="5">
        <f t="shared" si="37"/>
        <v>0</v>
      </c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>
        <v>275</v>
      </c>
      <c r="CJ12" s="6"/>
      <c r="CK12" s="6"/>
      <c r="CL12" s="6"/>
      <c r="CM12" s="6"/>
      <c r="CN12" s="6"/>
      <c r="CO12" s="6"/>
    </row>
    <row r="13" spans="1:93" s="2" customFormat="1" ht="16.5" x14ac:dyDescent="0.3">
      <c r="A13" s="9"/>
      <c r="B13" s="26"/>
      <c r="C13" s="26"/>
      <c r="D13" s="3"/>
      <c r="E13" s="3"/>
      <c r="F13" s="3"/>
      <c r="G13" s="3"/>
      <c r="H13" s="3"/>
      <c r="I13" s="10"/>
      <c r="J13" s="11"/>
      <c r="L13" s="3"/>
      <c r="N13" s="3"/>
      <c r="P13" s="3"/>
      <c r="R13" s="3"/>
      <c r="T13" s="3"/>
      <c r="V13" s="3"/>
      <c r="W13" s="3"/>
      <c r="Y13" s="3"/>
      <c r="AA13" s="3"/>
      <c r="AC13" s="3"/>
      <c r="AE13" s="3"/>
      <c r="AF13" s="3"/>
      <c r="AH13" s="3"/>
      <c r="AI13" s="3"/>
      <c r="AK13" s="3"/>
      <c r="AM13" s="3"/>
      <c r="AO13" s="3"/>
      <c r="AP13" s="3"/>
      <c r="AR13" s="3"/>
      <c r="AS13" s="3"/>
      <c r="AT13" s="3"/>
      <c r="AV13" s="3"/>
      <c r="AW13" s="3"/>
      <c r="AZ13" s="3"/>
      <c r="BA13" s="3"/>
      <c r="BD13" s="3"/>
      <c r="BE13" s="3"/>
      <c r="BF13" s="3"/>
      <c r="BG13" s="3"/>
      <c r="BH13" s="3"/>
      <c r="BI13" s="3"/>
      <c r="BK13" s="3"/>
      <c r="BL13" s="3"/>
      <c r="BM13" s="3"/>
    </row>
    <row r="14" spans="1:93" s="2" customFormat="1" ht="16.5" x14ac:dyDescent="0.3">
      <c r="A14" s="9"/>
      <c r="B14" s="26"/>
      <c r="C14" s="27"/>
      <c r="D14" s="3"/>
      <c r="E14" s="3"/>
      <c r="F14" s="3"/>
      <c r="G14" s="3"/>
      <c r="H14" s="3"/>
      <c r="I14" s="10"/>
      <c r="J14" s="11"/>
      <c r="L14" s="3"/>
      <c r="N14" s="3"/>
      <c r="P14" s="3"/>
      <c r="R14" s="3"/>
      <c r="T14" s="3"/>
      <c r="V14" s="3"/>
      <c r="W14" s="3"/>
      <c r="Y14" s="3"/>
      <c r="AA14" s="3"/>
      <c r="AC14" s="3"/>
      <c r="AE14" s="3"/>
      <c r="AF14" s="3"/>
      <c r="AH14" s="3"/>
      <c r="AI14" s="3"/>
      <c r="AK14" s="3"/>
      <c r="AM14" s="3"/>
      <c r="AO14" s="3"/>
      <c r="AP14" s="3"/>
      <c r="AR14" s="3"/>
      <c r="AS14" s="3"/>
      <c r="AT14" s="3"/>
      <c r="AV14" s="3"/>
      <c r="AW14" s="3"/>
      <c r="AZ14" s="3"/>
      <c r="BA14" s="3"/>
      <c r="BD14" s="3"/>
      <c r="BE14" s="3"/>
      <c r="BF14" s="3"/>
      <c r="BG14" s="3"/>
      <c r="BH14" s="3"/>
      <c r="BI14" s="3"/>
      <c r="BK14" s="3"/>
      <c r="BL14" s="3"/>
      <c r="BM14" s="3"/>
    </row>
    <row r="15" spans="1:93" s="2" customFormat="1" ht="16.5" x14ac:dyDescent="0.3">
      <c r="A15" s="9"/>
      <c r="B15" s="26"/>
      <c r="C15" s="26"/>
      <c r="D15" s="3"/>
      <c r="E15" s="3"/>
      <c r="F15" s="3"/>
      <c r="G15" s="3"/>
      <c r="H15" s="3"/>
      <c r="I15" s="10"/>
      <c r="J15" s="11"/>
      <c r="L15" s="3"/>
      <c r="N15" s="3"/>
      <c r="P15" s="3"/>
      <c r="R15" s="3"/>
      <c r="T15" s="3"/>
      <c r="V15" s="3"/>
      <c r="W15" s="3"/>
      <c r="Y15" s="3"/>
      <c r="AA15" s="3"/>
      <c r="AC15" s="3"/>
      <c r="AE15" s="3"/>
      <c r="AF15" s="3"/>
      <c r="AH15" s="3"/>
      <c r="AI15" s="3"/>
      <c r="AK15" s="3"/>
      <c r="AM15" s="3"/>
      <c r="AO15" s="3"/>
      <c r="AP15" s="3"/>
      <c r="AR15" s="3"/>
      <c r="AS15" s="3"/>
      <c r="AT15" s="3"/>
      <c r="AV15" s="3"/>
      <c r="AW15" s="3"/>
      <c r="AZ15" s="3"/>
      <c r="BA15" s="3"/>
      <c r="BD15" s="3"/>
      <c r="BE15" s="3"/>
      <c r="BF15" s="3"/>
      <c r="BG15" s="3"/>
      <c r="BH15" s="3"/>
      <c r="BI15" s="3"/>
      <c r="BK15" s="3"/>
      <c r="BL15" s="3"/>
      <c r="BM15" s="3"/>
    </row>
    <row r="16" spans="1:93" s="2" customFormat="1" ht="16.5" x14ac:dyDescent="0.3">
      <c r="A16" s="9"/>
      <c r="B16" s="26"/>
      <c r="C16" s="26"/>
      <c r="D16" s="3"/>
      <c r="E16" s="3"/>
      <c r="F16" s="3"/>
      <c r="G16" s="3"/>
      <c r="H16" s="3"/>
      <c r="I16" s="10"/>
      <c r="J16" s="11"/>
      <c r="L16" s="3"/>
      <c r="N16" s="3"/>
      <c r="P16" s="3"/>
      <c r="R16" s="3"/>
      <c r="T16" s="3"/>
      <c r="V16" s="3"/>
      <c r="W16" s="3"/>
      <c r="Y16" s="3"/>
      <c r="AA16" s="3"/>
      <c r="AC16" s="3"/>
      <c r="AE16" s="3"/>
      <c r="AF16" s="3"/>
      <c r="AH16" s="3"/>
      <c r="AI16" s="3"/>
      <c r="AK16" s="3"/>
      <c r="AM16" s="3"/>
      <c r="AO16" s="3"/>
      <c r="AP16" s="3"/>
      <c r="AR16" s="3"/>
      <c r="AS16" s="3"/>
      <c r="AT16" s="3"/>
      <c r="AV16" s="3"/>
      <c r="AW16" s="3"/>
      <c r="AZ16" s="3"/>
      <c r="BA16" s="3"/>
      <c r="BD16" s="3"/>
      <c r="BE16" s="3"/>
      <c r="BF16" s="3"/>
      <c r="BG16" s="3"/>
      <c r="BH16" s="3"/>
      <c r="BI16" s="3"/>
      <c r="BK16" s="3"/>
      <c r="BL16" s="3"/>
      <c r="BM16" s="3"/>
    </row>
  </sheetData>
  <sortState ref="A3:CO12">
    <sortCondition descending="1" ref="J3:J12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Μονάδα Εσωτερικού Ελέχου ΜΕΕ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2025-05-14T07:12:29Z</dcterms:modified>
</cp:coreProperties>
</file>