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chail.Bozoudis\Desktop\"/>
    </mc:Choice>
  </mc:AlternateContent>
  <bookViews>
    <workbookView xWindow="0" yWindow="0" windowWidth="28800" windowHeight="14100" tabRatio="589" firstSheet="1" activeTab="2"/>
  </bookViews>
  <sheets>
    <sheet name="Instructions" sheetId="30" r:id="rId1"/>
    <sheet name="Automated Checks" sheetId="33" r:id="rId2"/>
    <sheet name="Offer Summary" sheetId="23" r:id="rId3"/>
    <sheet name="CLIN Summary" sheetId="10" r:id="rId4"/>
    <sheet name="Indexation" sheetId="34" r:id="rId5"/>
    <sheet name="Labour" sheetId="26" r:id="rId6"/>
    <sheet name="Material" sheetId="14" r:id="rId7"/>
    <sheet name="Travel" sheetId="15" r:id="rId8"/>
    <sheet name="ODC" sheetId="16" r:id="rId9"/>
    <sheet name="Rates" sheetId="8" r:id="rId10"/>
    <sheet name="CLIN Detail list" sheetId="24" state="hidden" r:id="rId11"/>
    <sheet name="Settings" sheetId="27" state="hidden" r:id="rId12"/>
  </sheets>
  <definedNames>
    <definedName name="_xlnm._FilterDatabase" localSheetId="3" hidden="1">'CLIN Summary'!$N$1:$N$120</definedName>
    <definedName name="_xlcn.WorksheetConnection_Revisedbiddingsheets.xlsxCLIN1_Labour1" hidden="1">CLIN1_Labour</definedName>
    <definedName name="_xlcn.WorksheetConnection_Revisedbiddingsheets.xlsxCLIN2_Labour1" hidden="1">CLIN2_Labour</definedName>
    <definedName name="_xlcn.WorksheetConnection_Revisedbiddingsheets.xlsxCLIN2_Material1" hidden="1">CLIN2_Material</definedName>
    <definedName name="Clin_List">'CLIN Detail list'!$A$8:$A$35</definedName>
    <definedName name="_xlnm.Print_Area" localSheetId="1">'Automated Checks'!$B$2:$D$39</definedName>
    <definedName name="_xlnm.Print_Area" localSheetId="3">'CLIN Summary'!$B$1:$Q$120</definedName>
    <definedName name="_xlnm.Print_Area" localSheetId="0">Instructions!$B$1:$C$9</definedName>
    <definedName name="_xlnm.Print_Area" localSheetId="5">CLIN2_Labour102[#All]</definedName>
    <definedName name="_xlnm.Print_Area" localSheetId="6">CLIN1_Material11[#All]</definedName>
    <definedName name="_xlnm.Print_Area" localSheetId="8">Table12[#All]</definedName>
    <definedName name="_xlnm.Print_Area" localSheetId="2">'Offer Summary'!$B$3:$D$26</definedName>
    <definedName name="_xlnm.Print_Area" localSheetId="9">Rates!$B$2:$D$9</definedName>
    <definedName name="_xlnm.Print_Area" localSheetId="7">Table3812[#All]</definedName>
    <definedName name="rngCurrencies">Settings!$A$2:$A$19</definedName>
    <definedName name="Tot_CS_Base">'CLIN Summary'!$P$36</definedName>
    <definedName name="Tot_CS_OptEval">'CLIN Summary'!$P$119</definedName>
    <definedName name="Tot_CS_OptNonEval">'CLIN Summary'!#REF!</definedName>
    <definedName name="Tot_Labour">CLIN2_Labour102[[#Totals],[Fully burdened cost]]</definedName>
    <definedName name="Tot_Material">CLIN1_Material11[[#Totals],[Fully burdened cost]]</definedName>
    <definedName name="Tot_ODC">Table12[[#Totals],[Total Cost]]</definedName>
    <definedName name="Tot_OS_Base">'Offer Summary'!$D$15</definedName>
    <definedName name="Tot_OS_OptEval">'Offer Summary'!$D$26</definedName>
    <definedName name="Tot_OS_OptNonEval">'Offer Summary'!#REF!</definedName>
    <definedName name="Tot_Travel">Table3812[[#Totals],[Total Cost]]</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Lst>
</workbook>
</file>

<file path=xl/calcChain.xml><?xml version="1.0" encoding="utf-8"?>
<calcChain xmlns="http://schemas.openxmlformats.org/spreadsheetml/2006/main">
  <c r="D6" i="23" l="1"/>
  <c r="D7" i="23"/>
  <c r="D9" i="33"/>
  <c r="D10" i="33"/>
  <c r="F33" i="33"/>
  <c r="F34" i="33"/>
  <c r="F35" i="33"/>
  <c r="F36" i="33"/>
  <c r="F37" i="33"/>
  <c r="F38" i="33"/>
  <c r="F39" i="33"/>
  <c r="F32" i="33"/>
  <c r="F31" i="33"/>
  <c r="F30" i="33"/>
  <c r="F22" i="33"/>
  <c r="F23" i="33"/>
  <c r="F24" i="33"/>
  <c r="F25" i="33"/>
  <c r="F26" i="33"/>
  <c r="F27" i="33"/>
  <c r="F28" i="33"/>
  <c r="F29" i="33"/>
  <c r="F21" i="33"/>
  <c r="F15" i="33"/>
  <c r="F16" i="33"/>
  <c r="F17" i="33"/>
  <c r="D17" i="33" s="1"/>
  <c r="F18" i="33"/>
  <c r="F19" i="33"/>
  <c r="F20" i="33"/>
  <c r="F14" i="33"/>
  <c r="F13" i="33"/>
  <c r="I94" i="10" l="1"/>
  <c r="H94" i="10"/>
  <c r="I93" i="10"/>
  <c r="H93" i="10"/>
  <c r="H56" i="10" l="1"/>
  <c r="O54" i="10"/>
  <c r="O46" i="10"/>
  <c r="P46" i="10"/>
  <c r="N99" i="10"/>
  <c r="I96" i="10"/>
  <c r="H96" i="10"/>
  <c r="I95" i="10"/>
  <c r="K95" i="10" s="1"/>
  <c r="H95" i="10"/>
  <c r="I92" i="10"/>
  <c r="H92" i="10"/>
  <c r="N96" i="10"/>
  <c r="N95" i="10"/>
  <c r="N94" i="10"/>
  <c r="N93" i="10"/>
  <c r="N92" i="10"/>
  <c r="O45" i="10"/>
  <c r="N83" i="10"/>
  <c r="N84" i="10"/>
  <c r="N85" i="10"/>
  <c r="N86" i="10"/>
  <c r="N87" i="10"/>
  <c r="N88" i="10"/>
  <c r="N89" i="10"/>
  <c r="N82" i="10"/>
  <c r="N73" i="10"/>
  <c r="N74" i="10"/>
  <c r="N75" i="10"/>
  <c r="N76" i="10"/>
  <c r="N77" i="10"/>
  <c r="N78" i="10"/>
  <c r="N79" i="10"/>
  <c r="N72" i="10"/>
  <c r="N63" i="10"/>
  <c r="N64" i="10"/>
  <c r="N65" i="10"/>
  <c r="N66" i="10"/>
  <c r="N67" i="10"/>
  <c r="N68" i="10"/>
  <c r="N69" i="10"/>
  <c r="N62" i="10"/>
  <c r="N53" i="10"/>
  <c r="N54" i="10"/>
  <c r="N55" i="10"/>
  <c r="N56" i="10"/>
  <c r="N57" i="10"/>
  <c r="N58" i="10"/>
  <c r="N59" i="10"/>
  <c r="N52" i="10"/>
  <c r="H83" i="10"/>
  <c r="I83" i="10"/>
  <c r="H84" i="10"/>
  <c r="K84" i="10" s="1"/>
  <c r="I84" i="10"/>
  <c r="H85" i="10"/>
  <c r="I85" i="10"/>
  <c r="H86" i="10"/>
  <c r="I86" i="10"/>
  <c r="H87" i="10"/>
  <c r="I87" i="10"/>
  <c r="H88" i="10"/>
  <c r="K88" i="10" s="1"/>
  <c r="I88" i="10"/>
  <c r="H89" i="10"/>
  <c r="I89" i="10"/>
  <c r="I82" i="10"/>
  <c r="H82" i="10"/>
  <c r="H73" i="10"/>
  <c r="I73" i="10"/>
  <c r="H74" i="10"/>
  <c r="K74" i="10" s="1"/>
  <c r="I74" i="10"/>
  <c r="H75" i="10"/>
  <c r="I75" i="10"/>
  <c r="H76" i="10"/>
  <c r="I76" i="10"/>
  <c r="H77" i="10"/>
  <c r="I77" i="10"/>
  <c r="H78" i="10"/>
  <c r="I78" i="10"/>
  <c r="H79" i="10"/>
  <c r="I79" i="10"/>
  <c r="I72" i="10"/>
  <c r="H72" i="10"/>
  <c r="K72" i="10" s="1"/>
  <c r="H63" i="10"/>
  <c r="I63" i="10"/>
  <c r="H64" i="10"/>
  <c r="K64" i="10" s="1"/>
  <c r="I64" i="10"/>
  <c r="H65" i="10"/>
  <c r="I65" i="10"/>
  <c r="H66" i="10"/>
  <c r="I66" i="10"/>
  <c r="K66" i="10" s="1"/>
  <c r="H67" i="10"/>
  <c r="I67" i="10"/>
  <c r="H68" i="10"/>
  <c r="K68" i="10" s="1"/>
  <c r="I68" i="10"/>
  <c r="H69" i="10"/>
  <c r="I69" i="10"/>
  <c r="I62" i="10"/>
  <c r="H62" i="10"/>
  <c r="H53" i="10"/>
  <c r="I53" i="10"/>
  <c r="K53" i="10" s="1"/>
  <c r="H54" i="10"/>
  <c r="I54" i="10"/>
  <c r="H55" i="10"/>
  <c r="I55" i="10"/>
  <c r="I56" i="10"/>
  <c r="H57" i="10"/>
  <c r="I57" i="10"/>
  <c r="H58" i="10"/>
  <c r="I58" i="10"/>
  <c r="H59" i="10"/>
  <c r="I59" i="10"/>
  <c r="K89" i="10" s="1"/>
  <c r="I52" i="10"/>
  <c r="H52" i="10"/>
  <c r="K93" i="10"/>
  <c r="K94" i="10"/>
  <c r="K92" i="10"/>
  <c r="K54" i="10"/>
  <c r="K56" i="10"/>
  <c r="K57" i="10"/>
  <c r="O57" i="10" s="1"/>
  <c r="P57" i="10" s="1"/>
  <c r="K58" i="10"/>
  <c r="P43" i="10"/>
  <c r="P44" i="10"/>
  <c r="P45" i="10"/>
  <c r="P47" i="10"/>
  <c r="P48" i="10"/>
  <c r="P49" i="10"/>
  <c r="P42" i="10"/>
  <c r="O43" i="10"/>
  <c r="O42" i="10"/>
  <c r="O44" i="10"/>
  <c r="O47" i="10"/>
  <c r="O48" i="10"/>
  <c r="O49" i="10"/>
  <c r="P34" i="10"/>
  <c r="P31" i="10"/>
  <c r="P28" i="10"/>
  <c r="P27" i="10"/>
  <c r="P26" i="10"/>
  <c r="P25" i="10"/>
  <c r="P24" i="10"/>
  <c r="P23" i="10"/>
  <c r="P22" i="10"/>
  <c r="P21" i="10"/>
  <c r="P20" i="10"/>
  <c r="P11" i="10"/>
  <c r="P12" i="10"/>
  <c r="P13" i="10"/>
  <c r="P14" i="10"/>
  <c r="P15" i="10"/>
  <c r="P16" i="10"/>
  <c r="P10" i="10"/>
  <c r="P6" i="10"/>
  <c r="O34" i="10"/>
  <c r="O31" i="10"/>
  <c r="O28" i="10"/>
  <c r="O27" i="10"/>
  <c r="O26" i="10"/>
  <c r="O25" i="10"/>
  <c r="O24" i="10"/>
  <c r="O23" i="10"/>
  <c r="O22" i="10"/>
  <c r="O21" i="10"/>
  <c r="O20" i="10"/>
  <c r="O16" i="10"/>
  <c r="O15" i="10"/>
  <c r="O14" i="10"/>
  <c r="O13" i="10"/>
  <c r="O12" i="10"/>
  <c r="O11" i="10"/>
  <c r="O10" i="10"/>
  <c r="O6" i="10"/>
  <c r="P50" i="10"/>
  <c r="D16" i="23" s="1"/>
  <c r="C24" i="23"/>
  <c r="C23" i="23"/>
  <c r="C22" i="23"/>
  <c r="C21" i="23"/>
  <c r="C20" i="23"/>
  <c r="C19" i="23"/>
  <c r="C18" i="23"/>
  <c r="C17" i="23"/>
  <c r="C16" i="23"/>
  <c r="K86" i="10"/>
  <c r="K85" i="10"/>
  <c r="K82" i="10"/>
  <c r="K78" i="10"/>
  <c r="K76" i="10"/>
  <c r="J58" i="10"/>
  <c r="J56" i="10"/>
  <c r="J54" i="10"/>
  <c r="K52" i="10"/>
  <c r="J52" i="10"/>
  <c r="J42" i="10"/>
  <c r="N42" i="10"/>
  <c r="J43" i="10"/>
  <c r="N43" i="10"/>
  <c r="J44" i="10"/>
  <c r="N44" i="10"/>
  <c r="J45" i="10"/>
  <c r="N45" i="10"/>
  <c r="J46" i="10"/>
  <c r="N46" i="10"/>
  <c r="J47" i="10"/>
  <c r="N47" i="10"/>
  <c r="J48" i="10"/>
  <c r="N48" i="10"/>
  <c r="J49" i="10"/>
  <c r="N49" i="10"/>
  <c r="C13" i="23"/>
  <c r="K96" i="10" l="1"/>
  <c r="O53" i="10"/>
  <c r="P53" i="10" s="1"/>
  <c r="K87" i="10"/>
  <c r="O87" i="10" s="1"/>
  <c r="P87" i="10" s="1"/>
  <c r="J53" i="10"/>
  <c r="K67" i="10"/>
  <c r="K73" i="10"/>
  <c r="O73" i="10" s="1"/>
  <c r="P73" i="10" s="1"/>
  <c r="K77" i="10"/>
  <c r="K55" i="10"/>
  <c r="O55" i="10" s="1"/>
  <c r="P55" i="10" s="1"/>
  <c r="J57" i="10"/>
  <c r="K83" i="10"/>
  <c r="J55" i="10"/>
  <c r="J59" i="10"/>
  <c r="K59" i="10"/>
  <c r="K65" i="10"/>
  <c r="K69" i="10"/>
  <c r="K75" i="10"/>
  <c r="K79" i="10"/>
  <c r="J68" i="10"/>
  <c r="O58" i="10"/>
  <c r="P58" i="10" s="1"/>
  <c r="J64" i="10"/>
  <c r="K62" i="10"/>
  <c r="J72" i="10"/>
  <c r="O75" i="10"/>
  <c r="P75" i="10" s="1"/>
  <c r="O86" i="10"/>
  <c r="P86" i="10" s="1"/>
  <c r="J79" i="10"/>
  <c r="O56" i="10"/>
  <c r="P56" i="10" s="1"/>
  <c r="J69" i="10"/>
  <c r="J82" i="10"/>
  <c r="J84" i="10"/>
  <c r="O88" i="10"/>
  <c r="P88" i="10" s="1"/>
  <c r="O59" i="10"/>
  <c r="P59" i="10" s="1"/>
  <c r="O52" i="10"/>
  <c r="P52" i="10" s="1"/>
  <c r="J62" i="10"/>
  <c r="O64" i="10"/>
  <c r="P64" i="10" s="1"/>
  <c r="O89" i="10"/>
  <c r="P89" i="10" s="1"/>
  <c r="J67" i="10"/>
  <c r="J78" i="10"/>
  <c r="O82" i="10"/>
  <c r="P82" i="10" s="1"/>
  <c r="J89" i="10"/>
  <c r="O74" i="10"/>
  <c r="P74" i="10" s="1"/>
  <c r="J66" i="10"/>
  <c r="J88" i="10"/>
  <c r="O84" i="10"/>
  <c r="P84" i="10" s="1"/>
  <c r="J65" i="10"/>
  <c r="J76" i="10"/>
  <c r="O78" i="10"/>
  <c r="P78" i="10" s="1"/>
  <c r="J87" i="10"/>
  <c r="J75" i="10"/>
  <c r="J86" i="10"/>
  <c r="P54" i="10"/>
  <c r="J63" i="10"/>
  <c r="J74" i="10"/>
  <c r="O76" i="10"/>
  <c r="P76" i="10" s="1"/>
  <c r="J85" i="10"/>
  <c r="J73" i="10" l="1"/>
  <c r="O77" i="10"/>
  <c r="P77" i="10" s="1"/>
  <c r="O83" i="10"/>
  <c r="P83" i="10" s="1"/>
  <c r="P90" i="10" s="1"/>
  <c r="D20" i="23" s="1"/>
  <c r="K63" i="10"/>
  <c r="O63" i="10" s="1"/>
  <c r="P63" i="10" s="1"/>
  <c r="J83" i="10"/>
  <c r="J77" i="10"/>
  <c r="P60" i="10"/>
  <c r="D17" i="23" s="1"/>
  <c r="O67" i="10"/>
  <c r="P67" i="10" s="1"/>
  <c r="O79" i="10"/>
  <c r="P79" i="10" s="1"/>
  <c r="O69" i="10"/>
  <c r="P69" i="10" s="1"/>
  <c r="O62" i="10"/>
  <c r="P62" i="10" s="1"/>
  <c r="O72" i="10"/>
  <c r="P72" i="10" s="1"/>
  <c r="O66" i="10"/>
  <c r="P66" i="10" s="1"/>
  <c r="O65" i="10"/>
  <c r="P65" i="10" s="1"/>
  <c r="O68" i="10"/>
  <c r="P68" i="10" s="1"/>
  <c r="O85" i="10"/>
  <c r="P85" i="10" s="1"/>
  <c r="B9" i="24"/>
  <c r="F9" i="24" s="1"/>
  <c r="G14" i="33" s="1"/>
  <c r="C9" i="24"/>
  <c r="D9" i="24"/>
  <c r="E9" i="24"/>
  <c r="B10" i="24"/>
  <c r="C10" i="24"/>
  <c r="D10" i="24"/>
  <c r="F10" i="24" s="1"/>
  <c r="G15" i="33" s="1"/>
  <c r="E10" i="24"/>
  <c r="B11" i="24"/>
  <c r="F11" i="24" s="1"/>
  <c r="G16" i="33" s="1"/>
  <c r="C11" i="24"/>
  <c r="D11" i="24"/>
  <c r="E11" i="24"/>
  <c r="B12" i="24"/>
  <c r="C12" i="24"/>
  <c r="F12" i="24" s="1"/>
  <c r="G17" i="33" s="1"/>
  <c r="D12" i="24"/>
  <c r="E12" i="24"/>
  <c r="B13" i="24"/>
  <c r="C13" i="24"/>
  <c r="D13" i="24"/>
  <c r="E13" i="24"/>
  <c r="F13" i="24"/>
  <c r="G18" i="33" s="1"/>
  <c r="B14" i="24"/>
  <c r="C14" i="24"/>
  <c r="F14" i="24" s="1"/>
  <c r="G19" i="33" s="1"/>
  <c r="D14" i="24"/>
  <c r="E14" i="24"/>
  <c r="B15" i="24"/>
  <c r="C15" i="24"/>
  <c r="F15" i="24" s="1"/>
  <c r="G20" i="33" s="1"/>
  <c r="D15" i="24"/>
  <c r="E15" i="24"/>
  <c r="B16" i="24"/>
  <c r="F16" i="24" s="1"/>
  <c r="G21" i="33" s="1"/>
  <c r="C16" i="24"/>
  <c r="D16" i="24"/>
  <c r="E16" i="24"/>
  <c r="B17" i="24"/>
  <c r="F17" i="24" s="1"/>
  <c r="G22" i="33" s="1"/>
  <c r="C17" i="24"/>
  <c r="D17" i="24"/>
  <c r="E17" i="24"/>
  <c r="B18" i="24"/>
  <c r="C18" i="24"/>
  <c r="D18" i="24"/>
  <c r="F18" i="24" s="1"/>
  <c r="G23" i="33" s="1"/>
  <c r="E18" i="24"/>
  <c r="B19" i="24"/>
  <c r="F19" i="24" s="1"/>
  <c r="G24" i="33" s="1"/>
  <c r="C19" i="24"/>
  <c r="D19" i="24"/>
  <c r="E19" i="24"/>
  <c r="B20" i="24"/>
  <c r="C20" i="24"/>
  <c r="F20" i="24" s="1"/>
  <c r="G25" i="33" s="1"/>
  <c r="D20" i="24"/>
  <c r="E20" i="24"/>
  <c r="B21" i="24"/>
  <c r="C21" i="24"/>
  <c r="D21" i="24"/>
  <c r="E21" i="24"/>
  <c r="F21" i="24"/>
  <c r="G26" i="33" s="1"/>
  <c r="B22" i="24"/>
  <c r="F22" i="24" s="1"/>
  <c r="G27" i="33" s="1"/>
  <c r="C22" i="24"/>
  <c r="D22" i="24"/>
  <c r="E22" i="24"/>
  <c r="B23" i="24"/>
  <c r="C23" i="24"/>
  <c r="F23" i="24" s="1"/>
  <c r="G28" i="33" s="1"/>
  <c r="D23" i="24"/>
  <c r="E23" i="24"/>
  <c r="B24" i="24"/>
  <c r="F24" i="24" s="1"/>
  <c r="G29" i="33" s="1"/>
  <c r="C24" i="24"/>
  <c r="D24" i="24"/>
  <c r="E24" i="24"/>
  <c r="B25" i="24"/>
  <c r="F25" i="24" s="1"/>
  <c r="G30" i="33" s="1"/>
  <c r="C25" i="24"/>
  <c r="D25" i="24"/>
  <c r="E25" i="24"/>
  <c r="B26" i="24"/>
  <c r="C26" i="24"/>
  <c r="D26" i="24"/>
  <c r="F26" i="24" s="1"/>
  <c r="G31" i="33" s="1"/>
  <c r="E26" i="24"/>
  <c r="B27" i="24"/>
  <c r="F27" i="24" s="1"/>
  <c r="G32" i="33" s="1"/>
  <c r="C27" i="24"/>
  <c r="D27" i="24"/>
  <c r="E27" i="24"/>
  <c r="B28" i="24"/>
  <c r="C28" i="24"/>
  <c r="F28" i="24" s="1"/>
  <c r="G33" i="33" s="1"/>
  <c r="D28" i="24"/>
  <c r="E28" i="24"/>
  <c r="B29" i="24"/>
  <c r="C29" i="24"/>
  <c r="D29" i="24"/>
  <c r="E29" i="24"/>
  <c r="F29" i="24"/>
  <c r="G34" i="33" s="1"/>
  <c r="B30" i="24"/>
  <c r="F30" i="24" s="1"/>
  <c r="G35" i="33" s="1"/>
  <c r="C30" i="24"/>
  <c r="D30" i="24"/>
  <c r="E30" i="24"/>
  <c r="B31" i="24"/>
  <c r="C31" i="24"/>
  <c r="F31" i="24" s="1"/>
  <c r="G36" i="33" s="1"/>
  <c r="D31" i="24"/>
  <c r="E31" i="24"/>
  <c r="B32" i="24"/>
  <c r="C32" i="24"/>
  <c r="D32" i="24"/>
  <c r="E32" i="24"/>
  <c r="F32" i="24"/>
  <c r="G37" i="33" s="1"/>
  <c r="B33" i="24"/>
  <c r="F33" i="24" s="1"/>
  <c r="G38" i="33" s="1"/>
  <c r="C33" i="24"/>
  <c r="D33" i="24"/>
  <c r="E33" i="24"/>
  <c r="B34" i="24"/>
  <c r="C34" i="24"/>
  <c r="D34" i="24"/>
  <c r="F34" i="24" s="1"/>
  <c r="G39" i="33" s="1"/>
  <c r="E34" i="24"/>
  <c r="H114" i="10"/>
  <c r="K114" i="10" s="1"/>
  <c r="I114" i="10"/>
  <c r="H115" i="10"/>
  <c r="I115" i="10"/>
  <c r="H116" i="10"/>
  <c r="K116" i="10" s="1"/>
  <c r="I116" i="10"/>
  <c r="H117" i="10"/>
  <c r="K117" i="10" s="1"/>
  <c r="I117" i="10"/>
  <c r="H107" i="10"/>
  <c r="K107" i="10" s="1"/>
  <c r="I107" i="10"/>
  <c r="H108" i="10"/>
  <c r="I108" i="10"/>
  <c r="H109" i="10"/>
  <c r="K109" i="10" s="1"/>
  <c r="I109" i="10"/>
  <c r="H110" i="10"/>
  <c r="K110" i="10" s="1"/>
  <c r="I110" i="10"/>
  <c r="H100" i="10"/>
  <c r="K100" i="10" s="1"/>
  <c r="I100" i="10"/>
  <c r="H101" i="10"/>
  <c r="I101" i="10"/>
  <c r="H102" i="10"/>
  <c r="K102" i="10" s="1"/>
  <c r="I102" i="10"/>
  <c r="H103" i="10"/>
  <c r="K103" i="10" s="1"/>
  <c r="I103" i="10"/>
  <c r="C12" i="23"/>
  <c r="K115" i="10" l="1"/>
  <c r="K108" i="10"/>
  <c r="K101" i="10"/>
  <c r="P70" i="10"/>
  <c r="D18" i="23" s="1"/>
  <c r="P80" i="10"/>
  <c r="D19" i="23" s="1"/>
  <c r="J117" i="10"/>
  <c r="J103" i="10"/>
  <c r="J110" i="10"/>
  <c r="J109" i="10"/>
  <c r="I113" i="10" l="1"/>
  <c r="H113" i="10"/>
  <c r="I106" i="10"/>
  <c r="H106" i="10"/>
  <c r="K106" i="10" s="1"/>
  <c r="K113" i="10" l="1"/>
  <c r="J96" i="10"/>
  <c r="O96" i="10" l="1"/>
  <c r="P96" i="10" s="1"/>
  <c r="N103" i="10"/>
  <c r="O103" i="10" s="1"/>
  <c r="N110" i="10"/>
  <c r="N117" i="10"/>
  <c r="D39" i="33"/>
  <c r="C39" i="33" s="1"/>
  <c r="N6" i="10"/>
  <c r="C5" i="33"/>
  <c r="C6" i="33"/>
  <c r="I4" i="16"/>
  <c r="I5" i="16"/>
  <c r="I6" i="16"/>
  <c r="I7" i="16"/>
  <c r="I8" i="16"/>
  <c r="I9" i="16"/>
  <c r="I10" i="16"/>
  <c r="I11" i="16"/>
  <c r="I12" i="16"/>
  <c r="I13" i="16"/>
  <c r="I14" i="16"/>
  <c r="I15" i="16"/>
  <c r="I16" i="16"/>
  <c r="I17" i="16"/>
  <c r="I18" i="16"/>
  <c r="I19" i="16"/>
  <c r="I20" i="16"/>
  <c r="I21" i="16"/>
  <c r="I22" i="16"/>
  <c r="I23" i="16"/>
  <c r="I24" i="16"/>
  <c r="I25" i="16"/>
  <c r="I26" i="16"/>
  <c r="I27" i="16"/>
  <c r="I28" i="16"/>
  <c r="I29" i="16"/>
  <c r="I3" i="16"/>
  <c r="J4" i="15"/>
  <c r="J5" i="15"/>
  <c r="J6" i="15"/>
  <c r="J7" i="15"/>
  <c r="J8" i="15"/>
  <c r="J9" i="15"/>
  <c r="J10" i="15"/>
  <c r="J11" i="15"/>
  <c r="J12" i="15"/>
  <c r="J13" i="15"/>
  <c r="J14" i="15"/>
  <c r="J15" i="15"/>
  <c r="J16" i="15"/>
  <c r="J17" i="15"/>
  <c r="J18" i="15"/>
  <c r="J19" i="15"/>
  <c r="J20" i="15"/>
  <c r="J21" i="15"/>
  <c r="J22" i="15"/>
  <c r="J23" i="15"/>
  <c r="J24" i="15"/>
  <c r="J25" i="15"/>
  <c r="J26" i="15"/>
  <c r="J27" i="15"/>
  <c r="J28" i="15"/>
  <c r="J29" i="15"/>
  <c r="J3" i="15"/>
  <c r="H4" i="14"/>
  <c r="H5" i="14"/>
  <c r="H6" i="14"/>
  <c r="H7" i="14"/>
  <c r="H8" i="14"/>
  <c r="H9" i="14"/>
  <c r="H10" i="14"/>
  <c r="H11" i="14"/>
  <c r="H12" i="14"/>
  <c r="H13" i="14"/>
  <c r="H14" i="14"/>
  <c r="H15" i="14"/>
  <c r="H16" i="14"/>
  <c r="H17" i="14"/>
  <c r="H18" i="14"/>
  <c r="H19" i="14"/>
  <c r="H20" i="14"/>
  <c r="H21" i="14"/>
  <c r="H22" i="14"/>
  <c r="H23" i="14"/>
  <c r="H24" i="14"/>
  <c r="H25" i="14"/>
  <c r="H26" i="14"/>
  <c r="H27" i="14"/>
  <c r="H28" i="14"/>
  <c r="H29" i="14"/>
  <c r="H3" i="14"/>
  <c r="N34" i="10"/>
  <c r="N31" i="10"/>
  <c r="N24" i="10"/>
  <c r="N25" i="10"/>
  <c r="N26" i="10"/>
  <c r="N27" i="10"/>
  <c r="N28" i="10"/>
  <c r="N23" i="10"/>
  <c r="N22" i="10"/>
  <c r="N21" i="10"/>
  <c r="N20" i="10"/>
  <c r="N11" i="10"/>
  <c r="N12" i="10"/>
  <c r="N13" i="10"/>
  <c r="N14" i="10"/>
  <c r="N15" i="10"/>
  <c r="N16" i="10"/>
  <c r="N10" i="10"/>
  <c r="J34" i="10"/>
  <c r="J31" i="10"/>
  <c r="J28" i="10"/>
  <c r="J27" i="10"/>
  <c r="J26" i="10"/>
  <c r="J25" i="10"/>
  <c r="J24" i="10"/>
  <c r="J23" i="10"/>
  <c r="J22" i="10"/>
  <c r="J21" i="10"/>
  <c r="J20" i="10"/>
  <c r="J16" i="10"/>
  <c r="J15" i="10"/>
  <c r="J14" i="10"/>
  <c r="J13" i="10"/>
  <c r="J12" i="10"/>
  <c r="J11" i="10"/>
  <c r="J10" i="10"/>
  <c r="J6" i="10"/>
  <c r="I99" i="10"/>
  <c r="H99" i="10"/>
  <c r="G3" i="26"/>
  <c r="G4" i="26"/>
  <c r="G5" i="26"/>
  <c r="G6" i="26"/>
  <c r="G7" i="26"/>
  <c r="G8" i="26"/>
  <c r="G9" i="26"/>
  <c r="G10" i="26"/>
  <c r="G11" i="26"/>
  <c r="G12" i="26"/>
  <c r="G13" i="26"/>
  <c r="G14" i="26"/>
  <c r="G15" i="26"/>
  <c r="G16" i="26"/>
  <c r="G17" i="26"/>
  <c r="G18" i="26"/>
  <c r="G19" i="26"/>
  <c r="G20" i="26"/>
  <c r="G21" i="26"/>
  <c r="G22" i="26"/>
  <c r="G23" i="26"/>
  <c r="G24" i="26"/>
  <c r="G25" i="26"/>
  <c r="G26" i="26"/>
  <c r="G27" i="26"/>
  <c r="G28" i="26"/>
  <c r="G29" i="26"/>
  <c r="E4" i="34"/>
  <c r="C4" i="34"/>
  <c r="J95" i="10"/>
  <c r="J94" i="10"/>
  <c r="J93" i="10"/>
  <c r="J92" i="10"/>
  <c r="K99" i="10" l="1"/>
  <c r="O117" i="10"/>
  <c r="P117" i="10" s="1"/>
  <c r="O110" i="10"/>
  <c r="P110" i="10" s="1"/>
  <c r="P7" i="10"/>
  <c r="D21" i="33"/>
  <c r="C21" i="33" s="1"/>
  <c r="D32" i="33"/>
  <c r="C32" i="33" s="1"/>
  <c r="N114" i="10"/>
  <c r="O114" i="10" s="1"/>
  <c r="N100" i="10"/>
  <c r="N107" i="10"/>
  <c r="N101" i="10"/>
  <c r="N108" i="10"/>
  <c r="N115" i="10"/>
  <c r="O115" i="10" s="1"/>
  <c r="N102" i="10"/>
  <c r="N109" i="10"/>
  <c r="N116" i="10"/>
  <c r="O116" i="10" s="1"/>
  <c r="D13" i="33"/>
  <c r="C13" i="33" s="1"/>
  <c r="D38" i="33"/>
  <c r="C38" i="33" s="1"/>
  <c r="N113" i="10"/>
  <c r="O113" i="10" s="1"/>
  <c r="P113" i="10" s="1"/>
  <c r="N106" i="10"/>
  <c r="O106" i="10" s="1"/>
  <c r="P106" i="10" s="1"/>
  <c r="J114" i="10"/>
  <c r="J100" i="10"/>
  <c r="P103" i="10"/>
  <c r="J107" i="10"/>
  <c r="J113" i="10"/>
  <c r="J101" i="10"/>
  <c r="J116" i="10"/>
  <c r="J106" i="10"/>
  <c r="J115" i="10"/>
  <c r="J108" i="10"/>
  <c r="J102" i="10"/>
  <c r="J99" i="10"/>
  <c r="J17" i="16"/>
  <c r="J25" i="16"/>
  <c r="J29" i="16"/>
  <c r="P32" i="10" l="1"/>
  <c r="D12" i="23" s="1"/>
  <c r="P35" i="10"/>
  <c r="D13" i="23" s="1"/>
  <c r="P17" i="10"/>
  <c r="P29" i="10"/>
  <c r="K13" i="15"/>
  <c r="L13" i="15" s="1"/>
  <c r="K21" i="15"/>
  <c r="L21" i="15" s="1"/>
  <c r="K29" i="15"/>
  <c r="L29" i="15" s="1"/>
  <c r="K19" i="15"/>
  <c r="L19" i="15" s="1"/>
  <c r="K25" i="15"/>
  <c r="L25" i="15" s="1"/>
  <c r="K17" i="15"/>
  <c r="L17" i="15" s="1"/>
  <c r="K20" i="15"/>
  <c r="L20" i="15" s="1"/>
  <c r="K12" i="15"/>
  <c r="L12" i="15" s="1"/>
  <c r="K27" i="15"/>
  <c r="L27" i="15" s="1"/>
  <c r="K23" i="15"/>
  <c r="L23" i="15" s="1"/>
  <c r="K15" i="15"/>
  <c r="L15" i="15" s="1"/>
  <c r="J21" i="16"/>
  <c r="K21" i="16" s="1"/>
  <c r="J13" i="16"/>
  <c r="K13" i="16" s="1"/>
  <c r="J5" i="16"/>
  <c r="K5" i="16" s="1"/>
  <c r="J20" i="16"/>
  <c r="K20" i="16" s="1"/>
  <c r="J12" i="16"/>
  <c r="K12" i="16" s="1"/>
  <c r="J4" i="16"/>
  <c r="K4" i="16" s="1"/>
  <c r="J28" i="16"/>
  <c r="K28" i="16" s="1"/>
  <c r="J24" i="16"/>
  <c r="K24" i="16" s="1"/>
  <c r="J16" i="16"/>
  <c r="K16" i="16" s="1"/>
  <c r="J19" i="16"/>
  <c r="K19" i="16" s="1"/>
  <c r="J11" i="16"/>
  <c r="K11" i="16" s="1"/>
  <c r="J8" i="16"/>
  <c r="K8" i="16" s="1"/>
  <c r="K29" i="16"/>
  <c r="K25" i="16"/>
  <c r="K17" i="16"/>
  <c r="J10" i="16"/>
  <c r="K10" i="16" s="1"/>
  <c r="J9" i="16"/>
  <c r="K9" i="16" s="1"/>
  <c r="J18" i="16"/>
  <c r="K18" i="16" s="1"/>
  <c r="J27" i="16"/>
  <c r="K27" i="16" s="1"/>
  <c r="J23" i="16"/>
  <c r="K23" i="16" s="1"/>
  <c r="J15" i="16"/>
  <c r="K15" i="16" s="1"/>
  <c r="J7" i="16"/>
  <c r="K7" i="16" s="1"/>
  <c r="J26" i="16"/>
  <c r="K26" i="16" s="1"/>
  <c r="J22" i="16"/>
  <c r="K22" i="16" s="1"/>
  <c r="J14" i="16"/>
  <c r="K14" i="16" s="1"/>
  <c r="J6" i="16"/>
  <c r="K6" i="16" s="1"/>
  <c r="D4" i="34"/>
  <c r="F4" i="34"/>
  <c r="P36" i="10" l="1"/>
  <c r="K16" i="15"/>
  <c r="L16" i="15" s="1"/>
  <c r="K18" i="15"/>
  <c r="L18" i="15" s="1"/>
  <c r="K22" i="15"/>
  <c r="L22" i="15" s="1"/>
  <c r="K26" i="15"/>
  <c r="L26" i="15" s="1"/>
  <c r="K24" i="15"/>
  <c r="L24" i="15" s="1"/>
  <c r="K14" i="15"/>
  <c r="L14" i="15" s="1"/>
  <c r="C5" i="34"/>
  <c r="E5" i="34"/>
  <c r="K28" i="15" l="1"/>
  <c r="L28" i="15" s="1"/>
  <c r="C6" i="34"/>
  <c r="D5" i="34"/>
  <c r="E6" i="34"/>
  <c r="F5" i="34"/>
  <c r="C7" i="34" l="1"/>
  <c r="D6" i="34"/>
  <c r="E7" i="34"/>
  <c r="F6" i="34"/>
  <c r="O95" i="10" l="1"/>
  <c r="P95" i="10" s="1"/>
  <c r="O93" i="10"/>
  <c r="P93" i="10" s="1"/>
  <c r="O92" i="10"/>
  <c r="P92" i="10" s="1"/>
  <c r="O94" i="10"/>
  <c r="P94" i="10" s="1"/>
  <c r="C8" i="34"/>
  <c r="D7" i="34"/>
  <c r="E8" i="34"/>
  <c r="F7" i="34"/>
  <c r="P97" i="10" l="1"/>
  <c r="D21" i="23" s="1"/>
  <c r="C9" i="34"/>
  <c r="D8" i="34"/>
  <c r="E9" i="34"/>
  <c r="F8" i="34"/>
  <c r="C11" i="23"/>
  <c r="C10" i="23"/>
  <c r="C9" i="23"/>
  <c r="D9" i="23" l="1"/>
  <c r="C10" i="34"/>
  <c r="D9" i="34"/>
  <c r="E10" i="34"/>
  <c r="F9" i="34"/>
  <c r="D11" i="23" l="1"/>
  <c r="C11" i="34"/>
  <c r="D10" i="34"/>
  <c r="E11" i="34"/>
  <c r="F10" i="34"/>
  <c r="K11" i="15"/>
  <c r="L11" i="15" s="1"/>
  <c r="K10" i="15"/>
  <c r="L10" i="15" s="1"/>
  <c r="K9" i="15"/>
  <c r="L9" i="15" s="1"/>
  <c r="K8" i="15"/>
  <c r="L8" i="15" s="1"/>
  <c r="K7" i="15"/>
  <c r="L7" i="15" s="1"/>
  <c r="K6" i="15"/>
  <c r="L6" i="15" s="1"/>
  <c r="K4" i="15"/>
  <c r="L4" i="15" s="1"/>
  <c r="C4" i="33"/>
  <c r="O100" i="10" l="1"/>
  <c r="O101" i="10"/>
  <c r="O102" i="10"/>
  <c r="O99" i="10"/>
  <c r="P99" i="10" s="1"/>
  <c r="K3" i="15"/>
  <c r="L3" i="15" s="1"/>
  <c r="D8" i="24" s="1"/>
  <c r="J3" i="16"/>
  <c r="K3" i="16" s="1"/>
  <c r="E8" i="24" s="1"/>
  <c r="C12" i="34"/>
  <c r="D11" i="34"/>
  <c r="E12" i="34"/>
  <c r="F11" i="34"/>
  <c r="K5" i="15"/>
  <c r="L5" i="15" s="1"/>
  <c r="P102" i="10" l="1"/>
  <c r="P101" i="10"/>
  <c r="P100" i="10"/>
  <c r="C13" i="34"/>
  <c r="D12" i="34"/>
  <c r="E13" i="34"/>
  <c r="F12" i="34"/>
  <c r="K30" i="16"/>
  <c r="D10" i="23"/>
  <c r="L30" i="15"/>
  <c r="P104" i="10" l="1"/>
  <c r="D22" i="23" s="1"/>
  <c r="D15" i="23"/>
  <c r="C9" i="33" s="1"/>
  <c r="C14" i="34"/>
  <c r="D13" i="34"/>
  <c r="E14" i="34"/>
  <c r="F13" i="34"/>
  <c r="C15" i="34" l="1"/>
  <c r="D14" i="34"/>
  <c r="E15" i="34"/>
  <c r="F14" i="34"/>
  <c r="O107" i="10" l="1"/>
  <c r="P107" i="10" s="1"/>
  <c r="O108" i="10"/>
  <c r="P108" i="10" s="1"/>
  <c r="O109" i="10"/>
  <c r="P109" i="10" s="1"/>
  <c r="C16" i="34"/>
  <c r="D15" i="34"/>
  <c r="E16" i="34"/>
  <c r="F15" i="34"/>
  <c r="P111" i="10" l="1"/>
  <c r="D23" i="23" s="1"/>
  <c r="C17" i="34"/>
  <c r="D16" i="34"/>
  <c r="E17" i="34"/>
  <c r="F16" i="34"/>
  <c r="C18" i="34" l="1"/>
  <c r="D17" i="34"/>
  <c r="E18" i="34"/>
  <c r="F17" i="34"/>
  <c r="C19" i="34" l="1"/>
  <c r="D18" i="34"/>
  <c r="E19" i="34"/>
  <c r="F18" i="34"/>
  <c r="I25" i="14" l="1"/>
  <c r="J25" i="14" s="1"/>
  <c r="I3" i="14"/>
  <c r="J3" i="14" s="1"/>
  <c r="C8" i="24" s="1"/>
  <c r="I9" i="14"/>
  <c r="J9" i="14" s="1"/>
  <c r="I17" i="14"/>
  <c r="J17" i="14" s="1"/>
  <c r="P115" i="10"/>
  <c r="P116" i="10"/>
  <c r="P114" i="10"/>
  <c r="H19" i="26"/>
  <c r="I19" i="26" s="1"/>
  <c r="C20" i="34"/>
  <c r="D19" i="34"/>
  <c r="E20" i="34"/>
  <c r="F19" i="34"/>
  <c r="I27" i="14" l="1"/>
  <c r="J27" i="14"/>
  <c r="I22" i="14"/>
  <c r="J22" i="14" s="1"/>
  <c r="I18" i="14"/>
  <c r="J18" i="14" s="1"/>
  <c r="I14" i="14"/>
  <c r="J14" i="14" s="1"/>
  <c r="I23" i="14"/>
  <c r="J23" i="14" s="1"/>
  <c r="I21" i="14"/>
  <c r="J21" i="14" s="1"/>
  <c r="I29" i="14"/>
  <c r="J29" i="14" s="1"/>
  <c r="I7" i="14"/>
  <c r="J7" i="14" s="1"/>
  <c r="I6" i="14"/>
  <c r="J6" i="14" s="1"/>
  <c r="I13" i="14"/>
  <c r="J13" i="14" s="1"/>
  <c r="I15" i="14"/>
  <c r="J15" i="14" s="1"/>
  <c r="I20" i="14"/>
  <c r="J20" i="14" s="1"/>
  <c r="I24" i="14"/>
  <c r="J24" i="14" s="1"/>
  <c r="I5" i="14"/>
  <c r="J5" i="14" s="1"/>
  <c r="I12" i="14"/>
  <c r="J12" i="14" s="1"/>
  <c r="I16" i="14"/>
  <c r="J16" i="14" s="1"/>
  <c r="I10" i="14"/>
  <c r="J10" i="14" s="1"/>
  <c r="I26" i="14"/>
  <c r="J26" i="14" s="1"/>
  <c r="I4" i="14"/>
  <c r="J4" i="14" s="1"/>
  <c r="I28" i="14"/>
  <c r="J28" i="14" s="1"/>
  <c r="I8" i="14"/>
  <c r="J8" i="14" s="1"/>
  <c r="I19" i="14"/>
  <c r="J19" i="14" s="1"/>
  <c r="D30" i="33" s="1"/>
  <c r="C30" i="33" s="1"/>
  <c r="I11" i="14"/>
  <c r="J11" i="14" s="1"/>
  <c r="H6" i="26"/>
  <c r="I6" i="26" s="1"/>
  <c r="D16" i="33" s="1"/>
  <c r="C16" i="33" s="1"/>
  <c r="H13" i="26"/>
  <c r="I13" i="26" s="1"/>
  <c r="D24" i="33" s="1"/>
  <c r="C24" i="33" s="1"/>
  <c r="H28" i="26"/>
  <c r="I28" i="26" s="1"/>
  <c r="D36" i="33" s="1"/>
  <c r="C36" i="33" s="1"/>
  <c r="H7" i="26"/>
  <c r="I7" i="26" s="1"/>
  <c r="C17" i="33" s="1"/>
  <c r="H11" i="26"/>
  <c r="I11" i="26" s="1"/>
  <c r="H25" i="26"/>
  <c r="I25" i="26" s="1"/>
  <c r="H27" i="26"/>
  <c r="I27" i="26" s="1"/>
  <c r="H21" i="26"/>
  <c r="I21" i="26" s="1"/>
  <c r="D33" i="33" s="1"/>
  <c r="C33" i="33" s="1"/>
  <c r="H17" i="26"/>
  <c r="I17" i="26" s="1"/>
  <c r="D28" i="33" s="1"/>
  <c r="C28" i="33" s="1"/>
  <c r="H18" i="26"/>
  <c r="I18" i="26" s="1"/>
  <c r="D29" i="33" s="1"/>
  <c r="C29" i="33" s="1"/>
  <c r="H5" i="26"/>
  <c r="I5" i="26" s="1"/>
  <c r="D15" i="33" s="1"/>
  <c r="C15" i="33" s="1"/>
  <c r="H10" i="26"/>
  <c r="I10" i="26" s="1"/>
  <c r="D20" i="33" s="1"/>
  <c r="C20" i="33" s="1"/>
  <c r="H9" i="26"/>
  <c r="I9" i="26" s="1"/>
  <c r="D19" i="33" s="1"/>
  <c r="C19" i="33" s="1"/>
  <c r="H24" i="26"/>
  <c r="I24" i="26" s="1"/>
  <c r="H4" i="26"/>
  <c r="I4" i="26" s="1"/>
  <c r="H15" i="26"/>
  <c r="I15" i="26" s="1"/>
  <c r="H20" i="26"/>
  <c r="I20" i="26" s="1"/>
  <c r="D31" i="33" s="1"/>
  <c r="C31" i="33" s="1"/>
  <c r="H14" i="26"/>
  <c r="I14" i="26" s="1"/>
  <c r="H16" i="26"/>
  <c r="I16" i="26" s="1"/>
  <c r="D27" i="33" s="1"/>
  <c r="C27" i="33" s="1"/>
  <c r="H26" i="26"/>
  <c r="I26" i="26" s="1"/>
  <c r="H22" i="26"/>
  <c r="I22" i="26" s="1"/>
  <c r="D34" i="33" s="1"/>
  <c r="C34" i="33" s="1"/>
  <c r="H12" i="26"/>
  <c r="I12" i="26" s="1"/>
  <c r="H29" i="26"/>
  <c r="I29" i="26" s="1"/>
  <c r="D37" i="33" s="1"/>
  <c r="C37" i="33" s="1"/>
  <c r="H8" i="26"/>
  <c r="I8" i="26" s="1"/>
  <c r="D18" i="33" s="1"/>
  <c r="C18" i="33" s="1"/>
  <c r="H23" i="26"/>
  <c r="I23" i="26" s="1"/>
  <c r="H3" i="26"/>
  <c r="C21" i="34"/>
  <c r="D20" i="34"/>
  <c r="E21" i="34"/>
  <c r="F21" i="34" s="1"/>
  <c r="F20" i="34"/>
  <c r="P118" i="10" l="1"/>
  <c r="D25" i="33"/>
  <c r="C25" i="33" s="1"/>
  <c r="D14" i="33"/>
  <c r="C14" i="33" s="1"/>
  <c r="D35" i="33"/>
  <c r="C35" i="33" s="1"/>
  <c r="D26" i="33"/>
  <c r="C26" i="33" s="1"/>
  <c r="D23" i="33"/>
  <c r="C23" i="33" s="1"/>
  <c r="D22" i="33"/>
  <c r="C22" i="33" s="1"/>
  <c r="I3" i="26"/>
  <c r="J30" i="14"/>
  <c r="D21" i="34"/>
  <c r="D24" i="23" l="1"/>
  <c r="D26" i="23" s="1"/>
  <c r="P119" i="10"/>
  <c r="C10" i="33" s="1"/>
  <c r="B8" i="24"/>
  <c r="F8" i="24" s="1"/>
  <c r="G13" i="33" s="1"/>
  <c r="I30" i="26" l="1"/>
</calcChain>
</file>

<file path=xl/comments1.xml><?xml version="1.0" encoding="utf-8"?>
<comments xmlns="http://schemas.openxmlformats.org/spreadsheetml/2006/main">
  <authors>
    <author>Green Sarah</author>
    <author>Bozoudis Michail</author>
    <author>Pachocki Jacek</author>
  </authors>
  <commentList>
    <comment ref="B3" authorId="0" shapeId="0">
      <text>
        <r>
          <rPr>
            <sz val="9"/>
            <color indexed="81"/>
            <rFont val="Tahoma"/>
            <family val="2"/>
          </rPr>
          <t>To be completed by NCIA</t>
        </r>
      </text>
    </comment>
    <comment ref="C3" authorId="0" shapeId="0">
      <text>
        <r>
          <rPr>
            <sz val="9"/>
            <color indexed="81"/>
            <rFont val="Tahoma"/>
            <family val="2"/>
          </rPr>
          <t>To be completed by NCIA</t>
        </r>
      </text>
    </comment>
    <comment ref="D3" authorId="0" shapeId="0">
      <text>
        <r>
          <rPr>
            <sz val="9"/>
            <color indexed="81"/>
            <rFont val="Tahoma"/>
            <family val="2"/>
          </rPr>
          <t>To be completed by NCIA</t>
        </r>
      </text>
    </comment>
    <comment ref="E3" authorId="0" shapeId="0">
      <text>
        <r>
          <rPr>
            <sz val="9"/>
            <color indexed="81"/>
            <rFont val="Tahoma"/>
            <family val="2"/>
          </rPr>
          <t>To be completed by NCIA</t>
        </r>
      </text>
    </comment>
    <comment ref="F3" authorId="0" shapeId="0">
      <text>
        <r>
          <rPr>
            <sz val="9"/>
            <color indexed="81"/>
            <rFont val="Tahoma"/>
            <family val="2"/>
          </rPr>
          <t>To be completed by NCIA</t>
        </r>
      </text>
    </comment>
    <comment ref="G3" authorId="1" shapeId="0">
      <text>
        <r>
          <rPr>
            <sz val="9"/>
            <color indexed="81"/>
            <rFont val="Tahoma"/>
            <family val="2"/>
          </rPr>
          <t>to be completed by NCIA</t>
        </r>
      </text>
    </comment>
    <comment ref="H3" authorId="1" shapeId="0">
      <text>
        <r>
          <rPr>
            <sz val="9"/>
            <color indexed="81"/>
            <rFont val="Tahoma"/>
            <family val="2"/>
          </rPr>
          <t>to be completed by the Bidder</t>
        </r>
      </text>
    </comment>
    <comment ref="I3" authorId="1" shapeId="0">
      <text>
        <r>
          <rPr>
            <sz val="9"/>
            <color indexed="81"/>
            <rFont val="Tahoma"/>
            <family val="2"/>
          </rPr>
          <t>to be completed by the Bidder</t>
        </r>
      </text>
    </comment>
    <comment ref="J3" authorId="1" shapeId="0">
      <text>
        <r>
          <rPr>
            <sz val="9"/>
            <color indexed="81"/>
            <rFont val="Tahoma"/>
            <family val="2"/>
          </rPr>
          <t>automatically calculated; must be 100%</t>
        </r>
      </text>
    </comment>
    <comment ref="K3" authorId="1" shapeId="0">
      <text>
        <r>
          <rPr>
            <sz val="9"/>
            <color indexed="81"/>
            <rFont val="Tahoma"/>
            <family val="2"/>
          </rPr>
          <t>automatically calculated</t>
        </r>
      </text>
    </comment>
    <comment ref="L3" authorId="0" shapeId="0">
      <text>
        <r>
          <rPr>
            <sz val="9"/>
            <color indexed="81"/>
            <rFont val="Tahoma"/>
            <family val="2"/>
          </rPr>
          <t>To be completed by NCIA</t>
        </r>
      </text>
    </comment>
    <comment ref="M3" authorId="0" shapeId="0">
      <text>
        <r>
          <rPr>
            <sz val="9"/>
            <color indexed="81"/>
            <rFont val="Tahoma"/>
            <family val="2"/>
          </rPr>
          <t>To be completed by NCIA</t>
        </r>
      </text>
    </comment>
    <comment ref="N3" authorId="0" shapeId="0">
      <text>
        <r>
          <rPr>
            <sz val="9"/>
            <color indexed="81"/>
            <rFont val="Tahoma"/>
            <family val="2"/>
          </rPr>
          <t>To be completed by bidder</t>
        </r>
      </text>
    </comment>
    <comment ref="O3" authorId="1" shapeId="0">
      <text>
        <r>
          <rPr>
            <sz val="9"/>
            <color indexed="81"/>
            <rFont val="Tahoma"/>
            <family val="2"/>
          </rPr>
          <t>automatically calculated</t>
        </r>
      </text>
    </comment>
    <comment ref="Q3" authorId="2" shapeId="0">
      <text>
        <r>
          <rPr>
            <sz val="9"/>
            <color indexed="81"/>
            <rFont val="Tahoma"/>
            <family val="2"/>
          </rPr>
          <t xml:space="preserve">If Bidder decides to keep any CLIN at zero costs the reason for it has to be explained in the corresponding Comments field.
</t>
        </r>
      </text>
    </comment>
    <comment ref="B39" authorId="0" shapeId="0">
      <text>
        <r>
          <rPr>
            <sz val="9"/>
            <color indexed="81"/>
            <rFont val="Tahoma"/>
            <family val="2"/>
          </rPr>
          <t>To be completed by NCIA</t>
        </r>
      </text>
    </comment>
    <comment ref="C39" authorId="0" shapeId="0">
      <text>
        <r>
          <rPr>
            <sz val="9"/>
            <color indexed="81"/>
            <rFont val="Tahoma"/>
            <family val="2"/>
          </rPr>
          <t>To be completed by NCIA</t>
        </r>
      </text>
    </comment>
    <comment ref="D39" authorId="0" shapeId="0">
      <text>
        <r>
          <rPr>
            <sz val="9"/>
            <color indexed="81"/>
            <rFont val="Tahoma"/>
            <family val="2"/>
          </rPr>
          <t>To be completed by NCIA</t>
        </r>
      </text>
    </comment>
    <comment ref="E39" authorId="0" shapeId="0">
      <text>
        <r>
          <rPr>
            <sz val="9"/>
            <color indexed="81"/>
            <rFont val="Tahoma"/>
            <family val="2"/>
          </rPr>
          <t>To be completed by NCIA</t>
        </r>
      </text>
    </comment>
    <comment ref="F39" authorId="0" shapeId="0">
      <text>
        <r>
          <rPr>
            <sz val="9"/>
            <color indexed="81"/>
            <rFont val="Tahoma"/>
            <family val="2"/>
          </rPr>
          <t>To be completed by NCIA</t>
        </r>
      </text>
    </comment>
    <comment ref="G39" authorId="1" shapeId="0">
      <text>
        <r>
          <rPr>
            <sz val="9"/>
            <color indexed="81"/>
            <rFont val="Tahoma"/>
            <family val="2"/>
          </rPr>
          <t>to be completed by NCIA</t>
        </r>
      </text>
    </comment>
    <comment ref="H39" authorId="1" shapeId="0">
      <text>
        <r>
          <rPr>
            <sz val="9"/>
            <color indexed="81"/>
            <rFont val="Tahoma"/>
            <family val="2"/>
          </rPr>
          <t>to be completed by the Bidder</t>
        </r>
      </text>
    </comment>
    <comment ref="I39" authorId="1" shapeId="0">
      <text>
        <r>
          <rPr>
            <sz val="9"/>
            <color indexed="81"/>
            <rFont val="Tahoma"/>
            <family val="2"/>
          </rPr>
          <t>to be completed by the Bidder</t>
        </r>
      </text>
    </comment>
    <comment ref="J39" authorId="1" shapeId="0">
      <text>
        <r>
          <rPr>
            <sz val="9"/>
            <color indexed="81"/>
            <rFont val="Tahoma"/>
            <family val="2"/>
          </rPr>
          <t>automatically calculated; must be 100%</t>
        </r>
      </text>
    </comment>
    <comment ref="K39" authorId="1" shapeId="0">
      <text>
        <r>
          <rPr>
            <sz val="9"/>
            <color indexed="81"/>
            <rFont val="Tahoma"/>
            <family val="2"/>
          </rPr>
          <t>automatically calculated</t>
        </r>
      </text>
    </comment>
    <comment ref="L39" authorId="0" shapeId="0">
      <text>
        <r>
          <rPr>
            <sz val="9"/>
            <color indexed="81"/>
            <rFont val="Tahoma"/>
            <family val="2"/>
          </rPr>
          <t>To be completed by NCIA</t>
        </r>
      </text>
    </comment>
    <comment ref="M39" authorId="0" shapeId="0">
      <text>
        <r>
          <rPr>
            <sz val="9"/>
            <color indexed="81"/>
            <rFont val="Tahoma"/>
            <family val="2"/>
          </rPr>
          <t>To be completed by NCIA</t>
        </r>
      </text>
    </comment>
    <comment ref="N39" authorId="0" shapeId="0">
      <text>
        <r>
          <rPr>
            <sz val="9"/>
            <color indexed="81"/>
            <rFont val="Tahoma"/>
            <family val="2"/>
          </rPr>
          <t>To be completed by bidder</t>
        </r>
      </text>
    </comment>
    <comment ref="O39" authorId="1" shapeId="0">
      <text>
        <r>
          <rPr>
            <sz val="9"/>
            <color indexed="81"/>
            <rFont val="Tahoma"/>
            <family val="2"/>
          </rPr>
          <t>automatically calculated</t>
        </r>
      </text>
    </comment>
    <comment ref="Q39" authorId="2" shapeId="0">
      <text>
        <r>
          <rPr>
            <sz val="9"/>
            <color indexed="81"/>
            <rFont val="Tahoma"/>
            <family val="2"/>
          </rPr>
          <t xml:space="preserve">If Bidder decides to keep any CLIN at zero costs the reason for it has to be explained in the corresponding Comments field.
</t>
        </r>
      </text>
    </comment>
  </commentList>
</comments>
</file>

<file path=xl/comments2.xml><?xml version="1.0" encoding="utf-8"?>
<comments xmlns="http://schemas.openxmlformats.org/spreadsheetml/2006/main">
  <authors>
    <author>Green Sarah</author>
  </authors>
  <commentList>
    <comment ref="A6" authorId="0" shapeId="0">
      <text>
        <r>
          <rPr>
            <sz val="9"/>
            <color indexed="81"/>
            <rFont val="Tahoma"/>
            <family val="2"/>
          </rPr>
          <t>NCIA- Link data validation to these cells</t>
        </r>
      </text>
    </comment>
  </commentList>
</comments>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1"/>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1"/>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1"/>
        </x15:connection>
      </ext>
    </extLst>
  </connection>
</connections>
</file>

<file path=xl/sharedStrings.xml><?xml version="1.0" encoding="utf-8"?>
<sst xmlns="http://schemas.openxmlformats.org/spreadsheetml/2006/main" count="1090" uniqueCount="396">
  <si>
    <t>Currency</t>
  </si>
  <si>
    <t>Quantity</t>
  </si>
  <si>
    <t>Profit</t>
  </si>
  <si>
    <t>Item Description</t>
  </si>
  <si>
    <t>Labour</t>
  </si>
  <si>
    <t>Labour Category</t>
  </si>
  <si>
    <t>Name of Rate</t>
  </si>
  <si>
    <t>Rate description</t>
  </si>
  <si>
    <t>General &amp; Administrative</t>
  </si>
  <si>
    <t>CLIN</t>
  </si>
  <si>
    <t>DESCRIPTION</t>
  </si>
  <si>
    <t>Rate Name</t>
  </si>
  <si>
    <t>CLIN 1</t>
  </si>
  <si>
    <t>CLIN 2</t>
  </si>
  <si>
    <t>G&amp;A</t>
  </si>
  <si>
    <t>CLIN 4</t>
  </si>
  <si>
    <t>CLIN 5</t>
  </si>
  <si>
    <t>Total Cost</t>
  </si>
  <si>
    <t>Percentage</t>
  </si>
  <si>
    <t xml:space="preserve">Profit </t>
  </si>
  <si>
    <t>Euro (EUR)</t>
  </si>
  <si>
    <t>Albanian Lek (ALL)</t>
  </si>
  <si>
    <t>Bulgarian Lev (BGN)</t>
  </si>
  <si>
    <t>Canadian Dollar (CAD)</t>
  </si>
  <si>
    <t>Czech Koruna (CZK)</t>
  </si>
  <si>
    <t>Danish Krone (DKK)</t>
  </si>
  <si>
    <t>Estonian Kroon (EEK)</t>
  </si>
  <si>
    <t>Hungarian Forint (HUF)</t>
  </si>
  <si>
    <t>Icelandic Króna (ISK)</t>
  </si>
  <si>
    <t>Lithuanian Litas (LTL)</t>
  </si>
  <si>
    <t>Norwegian Krone (NOK)</t>
  </si>
  <si>
    <t>Polish Złoty (PLN)</t>
  </si>
  <si>
    <t>Romanian Leu (RON)</t>
  </si>
  <si>
    <t>Slovak Koruna (SKK)</t>
  </si>
  <si>
    <t>Turkish Lira (TRY)</t>
  </si>
  <si>
    <t>UK Pound sterling (GBP)</t>
  </si>
  <si>
    <t>US Dollar (USD)</t>
  </si>
  <si>
    <t>Subcontracted/ Name of Subcontractor</t>
  </si>
  <si>
    <t>CLIN DESCRIPTION</t>
  </si>
  <si>
    <t xml:space="preserve">CLIN Number </t>
  </si>
  <si>
    <t>CLIN 3</t>
  </si>
  <si>
    <t>Total Firm Fixed Price</t>
  </si>
  <si>
    <t>Total Firm Fixed Price- Base Contract</t>
  </si>
  <si>
    <t>INTRODUCTION &amp; IMPORTANT NOTES</t>
  </si>
  <si>
    <t>Insert Purchased Equipment name</t>
  </si>
  <si>
    <t>Overhead</t>
  </si>
  <si>
    <t>Insert Item Description/Model number</t>
  </si>
  <si>
    <t>Item Name</t>
  </si>
  <si>
    <t>A) COMPLETENESS CHECK for CURRENCY - "OFFER SUMMARY" TAB</t>
  </si>
  <si>
    <t>Total Fixed Price Base Contract</t>
  </si>
  <si>
    <t>Total Fixed Price Evaluated Options</t>
  </si>
  <si>
    <t>Firm Fixed Price</t>
  </si>
  <si>
    <t>Total</t>
  </si>
  <si>
    <t>Delta</t>
  </si>
  <si>
    <t>B) ACCURACY CHECK #1- OFFER SUMMARY TOTALS MATCH CLIN SUMMARY</t>
  </si>
  <si>
    <t>Bidding Sheets Instructions</t>
  </si>
  <si>
    <t>This tab to be hidden by NCIA before sent to Bidders</t>
  </si>
  <si>
    <t xml:space="preserve">Detail is to be provided at the level of: </t>
  </si>
  <si>
    <t>Material</t>
  </si>
  <si>
    <t>Travel</t>
  </si>
  <si>
    <t>ODC</t>
  </si>
  <si>
    <t>DETAILED TABs</t>
  </si>
  <si>
    <t>MATERIAL 
LABOUR
TRAVEL
ODCs</t>
  </si>
  <si>
    <t>Extended cost</t>
  </si>
  <si>
    <t>Origin/Destination</t>
  </si>
  <si>
    <t>Fringe</t>
  </si>
  <si>
    <t>Material Handling</t>
  </si>
  <si>
    <t>Insert Labour category name here</t>
  </si>
  <si>
    <t xml:space="preserve">Insert Origin/destination </t>
  </si>
  <si>
    <t>Insert Other Direct Cost item</t>
  </si>
  <si>
    <t>Description</t>
  </si>
  <si>
    <t>SOW Reference</t>
  </si>
  <si>
    <t>Delivery Destination</t>
  </si>
  <si>
    <t>As discussed previously in these instructions, the detailed indirect rate calculations are not required to be included in the bidding sheets, although the bidders may chose to do so. However, ALL bidders are required to state the G&amp;A/OH/Material handling and any other indirect rates that they have applied to the bid.</t>
  </si>
  <si>
    <t>Total Firm Fixed Price Base Contract</t>
  </si>
  <si>
    <t xml:space="preserve">Currency </t>
  </si>
  <si>
    <t>Fully burdened cost</t>
  </si>
  <si>
    <t xml:space="preserve">Equipment Name </t>
  </si>
  <si>
    <t>Currency has been entered for offer summary tab</t>
  </si>
  <si>
    <t>Profit- Labour</t>
  </si>
  <si>
    <t>Profit- Material</t>
  </si>
  <si>
    <t xml:space="preserve">EXAMPLE ONLY: </t>
  </si>
  <si>
    <t>ABC rate (company specific)</t>
  </si>
  <si>
    <t>x%</t>
  </si>
  <si>
    <t>*Note: rate description only needed if this is a rate not included in the list below:</t>
  </si>
  <si>
    <t>Enter a rate description for non-standard rate categories</t>
  </si>
  <si>
    <t>Rate description*</t>
  </si>
  <si>
    <t>Enter the rate percentage</t>
  </si>
  <si>
    <t>[Insert Rate Name]</t>
  </si>
  <si>
    <t>Enter the name of the Rate here (G&amp;A, Overhead, etc.)</t>
  </si>
  <si>
    <t xml:space="preserve">Declare Currency =&gt; </t>
  </si>
  <si>
    <t>Delivery Form</t>
  </si>
  <si>
    <t>Profit =&gt;</t>
  </si>
  <si>
    <t>List needs to be ALL inclusive. Also, no parent and child should appear together on this list (i.e. this needs to be EITHER CLIN 1 or CLINS 1.1, 1.2, 1.3, etc… but not both).</t>
  </si>
  <si>
    <t>For multiple currencies, duplicate the "Firm Fixed Price" column for each currency</t>
  </si>
  <si>
    <t>Enter profit percentage for labour in yellow cell below:</t>
  </si>
  <si>
    <t>Enter profit percentage for material in yellow cell below:</t>
  </si>
  <si>
    <t>Calculated the Total Travel Cost.</t>
  </si>
  <si>
    <t>Total ODC cost calculation.</t>
  </si>
  <si>
    <t>In the case of non-standard rates include a description</t>
  </si>
  <si>
    <t xml:space="preserve"> </t>
  </si>
  <si>
    <t>TOTAL PRICE CLIN 1</t>
  </si>
  <si>
    <t>TOTAL PRICE CLIN 2</t>
  </si>
  <si>
    <t>TOTAL PRICE CLIN 3</t>
  </si>
  <si>
    <t>TOTAL PRICE CLIN 4</t>
  </si>
  <si>
    <t>1.0</t>
  </si>
  <si>
    <t>2.0</t>
  </si>
  <si>
    <t>2.1.1</t>
  </si>
  <si>
    <t>2.1.2</t>
  </si>
  <si>
    <t>2.1.3</t>
  </si>
  <si>
    <t>3.1.1</t>
  </si>
  <si>
    <t>3.1.2</t>
  </si>
  <si>
    <t>3.1.3</t>
  </si>
  <si>
    <t>TOTAL PRICE CLIN 6</t>
  </si>
  <si>
    <t>TOTAL PRICE CLIN 7</t>
  </si>
  <si>
    <t>CLIN 6</t>
  </si>
  <si>
    <t>CLIN 7</t>
  </si>
  <si>
    <t>CLIN 2.1.1</t>
  </si>
  <si>
    <t>CLIN 2.1.2</t>
  </si>
  <si>
    <t>CLIN 2.1.3</t>
  </si>
  <si>
    <t>CLIN 3.1.1</t>
  </si>
  <si>
    <t>CLIN 3.1.2</t>
  </si>
  <si>
    <t>CLIN 3.1.3</t>
  </si>
  <si>
    <t>Nr of Days
per trip</t>
  </si>
  <si>
    <t>Nr of
people</t>
  </si>
  <si>
    <t>Nr of
trips</t>
  </si>
  <si>
    <r>
      <t xml:space="preserve">
</t>
    </r>
    <r>
      <rPr>
        <b/>
        <sz val="11"/>
        <color rgb="FFFF0000"/>
        <rFont val="Arial"/>
        <family val="2"/>
      </rPr>
      <t>Bidders should note that NCIA has recently updated its bidding sheet template and are encouraged to read the instructions in full for this new version before completing the bidding sheets.</t>
    </r>
    <r>
      <rPr>
        <sz val="10"/>
        <rFont val="Arial"/>
        <family val="2"/>
      </rPr>
      <t xml:space="preserve">
All bidders are required to submit pricing details to demonstrate the Purchaser's Pricing Principles are being applied as part of their bids. All data submitted in these sheets shall be complete, verifiable and factual and include the required details. Any exclusions may render the bid as non compliant thus removing the bidder from the bidding process.
Bidders are </t>
    </r>
    <r>
      <rPr>
        <b/>
        <sz val="10"/>
        <rFont val="Arial"/>
        <family val="2"/>
      </rPr>
      <t>REQUIRED</t>
    </r>
    <r>
      <rPr>
        <sz val="10"/>
        <rFont val="Arial"/>
        <family val="2"/>
      </rPr>
      <t xml:space="preserve"> to complete the following tabs:
- </t>
    </r>
    <r>
      <rPr>
        <b/>
        <sz val="10"/>
        <color rgb="FF0070C0"/>
        <rFont val="Arial"/>
        <family val="2"/>
      </rPr>
      <t>"Offer Summary"</t>
    </r>
    <r>
      <rPr>
        <sz val="10"/>
        <rFont val="Arial"/>
        <family val="2"/>
      </rPr>
      <t xml:space="preserve">,
- </t>
    </r>
    <r>
      <rPr>
        <b/>
        <sz val="10"/>
        <color rgb="FF0070C0"/>
        <rFont val="Arial"/>
        <family val="2"/>
      </rPr>
      <t>"CLIN Summary"</t>
    </r>
    <r>
      <rPr>
        <sz val="10"/>
        <rFont val="Arial"/>
        <family val="2"/>
      </rPr>
      <t xml:space="preserve">,
- </t>
    </r>
    <r>
      <rPr>
        <b/>
        <sz val="10"/>
        <color theme="4" tint="-0.249977111117893"/>
        <rFont val="Arial"/>
        <family val="2"/>
      </rPr>
      <t>"Labour"</t>
    </r>
    <r>
      <rPr>
        <sz val="10"/>
        <rFont val="Arial"/>
        <family val="2"/>
      </rPr>
      <t xml:space="preserve">,
- </t>
    </r>
    <r>
      <rPr>
        <b/>
        <sz val="10"/>
        <color theme="4" tint="-0.249977111117893"/>
        <rFont val="Arial"/>
        <family val="2"/>
      </rPr>
      <t>"Material"</t>
    </r>
    <r>
      <rPr>
        <sz val="10"/>
        <rFont val="Arial"/>
        <family val="2"/>
      </rPr>
      <t>,
-</t>
    </r>
    <r>
      <rPr>
        <b/>
        <sz val="10"/>
        <color theme="4" tint="-0.249977111117893"/>
        <rFont val="Arial"/>
        <family val="2"/>
      </rPr>
      <t xml:space="preserve"> "Travel"</t>
    </r>
    <r>
      <rPr>
        <sz val="10"/>
        <rFont val="Arial"/>
        <family val="2"/>
      </rPr>
      <t>,
-</t>
    </r>
    <r>
      <rPr>
        <b/>
        <sz val="10"/>
        <color theme="4" tint="-0.249977111117893"/>
        <rFont val="Arial"/>
        <family val="2"/>
      </rPr>
      <t xml:space="preserve"> "ODC",
- "Rates"</t>
    </r>
    <r>
      <rPr>
        <sz val="10"/>
        <rFont val="Arial"/>
        <family val="2"/>
      </rPr>
      <t xml:space="preserve">.
</t>
    </r>
    <r>
      <rPr>
        <b/>
        <sz val="10"/>
        <rFont val="Arial"/>
        <family val="2"/>
      </rPr>
      <t xml:space="preserve">Note that input cells  in the "Offer Summary" and the "CLIN Summary" tabs are colour coded </t>
    </r>
    <r>
      <rPr>
        <b/>
        <sz val="12"/>
        <rFont val="Arial"/>
        <family val="2"/>
      </rPr>
      <t>YELLOW.</t>
    </r>
    <r>
      <rPr>
        <sz val="10"/>
        <rFont val="Arial"/>
        <family val="2"/>
      </rPr>
      <t xml:space="preserve">
The instructions for the detailed tabs can be found below, as well as in the green boxes within each detailed tab. G&amp;A, Overhead, material handling and other indirect rates do not need to be separately calculated in the detail sheets but must be included in the totals for each category (Labour/Material/Travel/ODC) as appropriate. A list of the direct and indirect rates applied in the bid must also be provided in the "Rates" tab, although they do not need to be linked to any and the detailed calculations. The list of these rates will be requested in pre-contract award from the winning bidder.</t>
    </r>
  </si>
  <si>
    <r>
      <rPr>
        <b/>
        <sz val="10"/>
        <rFont val="Arial"/>
        <family val="2"/>
      </rPr>
      <t>Note: any information found within GREEN boxes throughout the entire document is provided as an instruction and/or example only.</t>
    </r>
    <r>
      <rPr>
        <sz val="10"/>
        <rFont val="Arial"/>
        <family val="2"/>
      </rPr>
      <t xml:space="preserve">
Any formulas provided in these bidding sheets are intended only to assist the bidder. Any changes in formula can be made at the bidder's discretions, as long as the detailed costs are clear, traceable and accurate as required. Ultimately the bidder is responsible for </t>
    </r>
    <r>
      <rPr>
        <b/>
        <sz val="10"/>
        <rFont val="Arial"/>
        <family val="2"/>
      </rPr>
      <t>ALL</t>
    </r>
    <r>
      <rPr>
        <sz val="10"/>
        <rFont val="Arial"/>
        <family val="2"/>
      </rPr>
      <t xml:space="preserve"> values, formulas and calculations within the bidding sheets that are submitted to the Agency.
</t>
    </r>
    <r>
      <rPr>
        <b/>
        <sz val="10"/>
        <rFont val="Arial"/>
        <family val="2"/>
      </rPr>
      <t>Bids in</t>
    </r>
    <r>
      <rPr>
        <b/>
        <sz val="12"/>
        <rFont val="Arial"/>
        <family val="2"/>
      </rPr>
      <t xml:space="preserve"> MULTIPLE CURRENCIES</t>
    </r>
    <r>
      <rPr>
        <b/>
        <sz val="10"/>
        <rFont val="Arial"/>
        <family val="2"/>
      </rPr>
      <t xml:space="preserve"> should follow the following instructions:</t>
    </r>
    <r>
      <rPr>
        <sz val="10"/>
        <rFont val="Arial"/>
        <family val="2"/>
      </rPr>
      <t xml:space="preserve"> 
- For the "Offer Summary" tab bidders must add "Firm Fixed Price" column to the right of the current table for each additional currency.
- For the "CLIN Summary" tab, Bidders have 2 options: A) Two columns "Unit Price" and "Total Firm Fixed Price" may be added to the right of the current table for each additional currency of the bid; B) Bidders may duplicate the CLIN Summary tab for each currency bid.
- For the Detailed tabs Bidders have 2 options: A) Provide all the detailed data for all currencies in the table provided, selecting the individual currencies from the dropdown lists and summing only common currencies together in CLIN Summary/Offer Summary Sheets B) Duplicate the CLIN Summary tab for each currency bid.
</t>
    </r>
  </si>
  <si>
    <t>RATES</t>
  </si>
  <si>
    <t>Optional Comments
 (Mandatory for zero costs lines)</t>
  </si>
  <si>
    <r>
      <t xml:space="preserve">Insert rows above the </t>
    </r>
    <r>
      <rPr>
        <b/>
        <sz val="11"/>
        <color rgb="FFFF0000"/>
        <rFont val="Calibri"/>
        <family val="2"/>
        <scheme val="minor"/>
      </rPr>
      <t>RED</t>
    </r>
    <r>
      <rPr>
        <sz val="11"/>
        <color theme="1"/>
        <rFont val="Calibri"/>
        <family val="2"/>
        <scheme val="minor"/>
      </rPr>
      <t xml:space="preserve"> row if needed</t>
    </r>
  </si>
  <si>
    <t xml:space="preserve">List for data Validation </t>
  </si>
  <si>
    <t>NATO Member States Currencies</t>
  </si>
  <si>
    <t>Enter profit percentage for travel in yellow cell below:</t>
  </si>
  <si>
    <t>Enter profit percentage for ODC in yellow cell below:</t>
  </si>
  <si>
    <t>Unit Type</t>
  </si>
  <si>
    <r>
      <t xml:space="preserve">Profit calculation (if applicable).
Note: The formula given in this column is an example only and the bidder should enter the appropriate formula.
</t>
    </r>
    <r>
      <rPr>
        <b/>
        <sz val="8"/>
        <color theme="1"/>
        <rFont val="Calibri"/>
        <family val="2"/>
        <scheme val="minor"/>
      </rPr>
      <t xml:space="preserve">If the contractor did not apply profit, any or all of these cells can be 0. </t>
    </r>
  </si>
  <si>
    <t>"Fully burdened" cost calculation for each labour category, which means the cost of all units including all profit and indirect rates associated  with material (G/A, overhead, etc.).</t>
  </si>
  <si>
    <r>
      <t>If the line of effort is performed by the bidder indicate "</t>
    </r>
    <r>
      <rPr>
        <b/>
        <sz val="8"/>
        <color theme="1"/>
        <rFont val="Calibri"/>
        <family val="2"/>
        <scheme val="minor"/>
      </rPr>
      <t>No</t>
    </r>
    <r>
      <rPr>
        <sz val="8"/>
        <color theme="1"/>
        <rFont val="Calibri"/>
        <family val="2"/>
        <scheme val="minor"/>
      </rPr>
      <t>" in each line that is not subcontracted.
If the line of effort is subcontracted indicate the company name in each line associated with its effort.</t>
    </r>
  </si>
  <si>
    <r>
      <t xml:space="preserve">Populate each line of the table that contains labour with the appropriate CLIN from the drop down menu. Note that all CLINS should be accounted for and if there is no labour associated please include a line for that CLIN and indicate </t>
    </r>
    <r>
      <rPr>
        <b/>
        <sz val="8"/>
        <color theme="1"/>
        <rFont val="Calibri"/>
        <family val="2"/>
        <scheme val="minor"/>
      </rPr>
      <t>"No labour associated"</t>
    </r>
    <r>
      <rPr>
        <sz val="8"/>
        <color theme="1"/>
        <rFont val="Calibri"/>
        <family val="2"/>
        <scheme val="minor"/>
      </rPr>
      <t xml:space="preserve"> in column C.</t>
    </r>
  </si>
  <si>
    <t>Identify specific labour categories used. For example:
Senior Systems Engineer,
Technician,
Junior program analyst, etc.</t>
  </si>
  <si>
    <t>Identify the applicable currency. Bidder may choose to enter multiple currencies in one sheet or duplicate the sheet for multiple currencies.</t>
  </si>
  <si>
    <t>Use formula only, which is the total of the previous columns: "quantity x cost" for all years.</t>
  </si>
  <si>
    <r>
      <t xml:space="preserve">Profit calculation. Note the formula given in this column is an example only and the Bidder should enter the appropriate formula.
</t>
    </r>
    <r>
      <rPr>
        <b/>
        <sz val="8"/>
        <color theme="1"/>
        <rFont val="Calibri"/>
        <family val="2"/>
        <scheme val="minor"/>
      </rPr>
      <t xml:space="preserve">If the contractor did not apply profit, any or all of these cells can be 0. </t>
    </r>
  </si>
  <si>
    <r>
      <t xml:space="preserve">Populate each line of the table that contains material with the appropriate CLIN from the drop down menu. Note that all CLINS should be accounted for and if there is no material associated please include a line for that CLIN and indicate </t>
    </r>
    <r>
      <rPr>
        <b/>
        <sz val="8"/>
        <color theme="1"/>
        <rFont val="Calibri"/>
        <family val="2"/>
        <scheme val="minor"/>
      </rPr>
      <t>"No material associated"</t>
    </r>
    <r>
      <rPr>
        <sz val="8"/>
        <color theme="1"/>
        <rFont val="Calibri"/>
        <family val="2"/>
        <scheme val="minor"/>
      </rPr>
      <t xml:space="preserve"> in column C.</t>
    </r>
  </si>
  <si>
    <t>Identify specific material that is to be procured as a part of the proposed solution. This includes specific hardware items, software licenses, etc.</t>
  </si>
  <si>
    <t>Provide a description of each item;
this can be a model number, hardware configuration description, etc.</t>
  </si>
  <si>
    <t>Use formula only, which is the total of the previous columns: "quantity x costs" for all years.</t>
  </si>
  <si>
    <r>
      <t>Populate each line of the table that contains travel with the appropriate CLIN from the drop down menu. Note that all CLINS should be accounted for and if there is no travel associated please include a line for that CLIN and indicate</t>
    </r>
    <r>
      <rPr>
        <b/>
        <sz val="8"/>
        <color theme="1"/>
        <rFont val="Calibri"/>
        <family val="2"/>
        <scheme val="minor"/>
      </rPr>
      <t xml:space="preserve"> "No travel associated"</t>
    </r>
    <r>
      <rPr>
        <sz val="8"/>
        <color theme="1"/>
        <rFont val="Calibri"/>
        <family val="2"/>
        <scheme val="minor"/>
      </rPr>
      <t xml:space="preserve"> in column C.</t>
    </r>
  </si>
  <si>
    <t>Identify the origin and the destination of each travel.</t>
  </si>
  <si>
    <t>Number of trips.</t>
  </si>
  <si>
    <t>Number of people for each trip.</t>
  </si>
  <si>
    <t>Number of days per trip.</t>
  </si>
  <si>
    <t>Cost per roundtrip transportation
(Flight, train, etc.).</t>
  </si>
  <si>
    <t>Per diem rate.</t>
  </si>
  <si>
    <r>
      <t xml:space="preserve">Populate each line of the table that contains ODC with the appropriate CLIN from the drop down menu. Note that all CLINS should be accounted for and if there is no ODC associated please include a line for that CLIN and indicate </t>
    </r>
    <r>
      <rPr>
        <b/>
        <sz val="8"/>
        <color theme="1"/>
        <rFont val="Calibri"/>
        <family val="2"/>
        <scheme val="minor"/>
      </rPr>
      <t>"No ODC associated"</t>
    </r>
    <r>
      <rPr>
        <sz val="8"/>
        <color theme="1"/>
        <rFont val="Calibri"/>
        <family val="2"/>
        <scheme val="minor"/>
      </rPr>
      <t xml:space="preserve"> in column C.</t>
    </r>
  </si>
  <si>
    <t>Name of the ODC item.</t>
  </si>
  <si>
    <t>Description of the ODC item.</t>
  </si>
  <si>
    <t>Unit type,
(MD's, lot, etc.)</t>
  </si>
  <si>
    <t>Number of units.</t>
  </si>
  <si>
    <t>The detailed tables are to be completed by the bidder with all columns populated, and shall be expanded to include as many rows as necessary to provide the detail requested. The bidder is required to identify for each item the CLIN it is associated with from the drop down menu. Each column should then be populated using the column- specific instructions in the first row. Bidder may not delete columns within tables, or omit information from columns, but may add columns if necessary, although it's not anticipated this will be needed. 
Note CLINs with no costs associated with that item should also be selected within the table, and noted that there is no cost within that table for the CLIN. For example, if there is no labour associated with CLIN X.1, Select CLIN X.1 in the first column and then in the second column note "No Labour is associated with this CLIN". This will help to ensure that all the proper detail has been accounted for and properly allocated.  
Important Note: The Total sum of the "fully burdened" cost column should equal the grand total cost for each category (Labour, Material, etc.) to include profit as well as all indirect rates (G&amp;A/Overhead/Material handling/etc.) associated with that category. These indirect rates must be included in the total firm fixed price on the appropriate detailed tab but are no longer required to be shown as separate calculations at the bidding stage. However, the bidder is required to include  the associated indirect costs in the totals of the detailed tab in the base unit costs. Alternatively, the bidder may choose to show these as separate calculations by expanding the table columns to show the additional costs due to these indirect rates (similar to the way profit is calculated). Note again although the detailed indirect rate calculations are not required at the bidding stage, this information will be requested from the winning bidder during pre-contract award discussions.</t>
  </si>
  <si>
    <t>North Macedonia Denar (MKD)</t>
  </si>
  <si>
    <t>This column should only be expressed as a formula.</t>
  </si>
  <si>
    <t>Please add as many rows as needed in the table above.</t>
  </si>
  <si>
    <t>Grand Total Firm Fixed Price - Base Contract</t>
  </si>
  <si>
    <t>CLIN 8</t>
  </si>
  <si>
    <t>CLIN 9</t>
  </si>
  <si>
    <t>2.1.4</t>
  </si>
  <si>
    <t>2.1.5</t>
  </si>
  <si>
    <t>3.1.4</t>
  </si>
  <si>
    <t>3.1.5</t>
  </si>
  <si>
    <t>3.1.6</t>
  </si>
  <si>
    <t>3.1.7</t>
  </si>
  <si>
    <t>3.1.8</t>
  </si>
  <si>
    <t>TOTAL PRICE CLIN 8</t>
  </si>
  <si>
    <t>TOTAL PRICE CLIN 9</t>
  </si>
  <si>
    <t>TOTAL PRICE CLIN 10</t>
  </si>
  <si>
    <t>TOTAL PRICE CLIN 11</t>
  </si>
  <si>
    <t>CISCO High-Touch Operations Management (HTOM) Service</t>
  </si>
  <si>
    <t>CISCO Asset Management Service</t>
  </si>
  <si>
    <t>Participation to major vendor events</t>
  </si>
  <si>
    <t>Packaging, Handling, Storage and Transportation (PHS&amp;T)</t>
  </si>
  <si>
    <t>Performance Reporting and Evaluation</t>
  </si>
  <si>
    <t>Cisco Support</t>
  </si>
  <si>
    <t>VMWare Software Support</t>
  </si>
  <si>
    <t>Broadcom Software Support</t>
  </si>
  <si>
    <t>Microsoft Support</t>
  </si>
  <si>
    <t>SPLUNK</t>
  </si>
  <si>
    <t>Veeam</t>
  </si>
  <si>
    <t>Entrust</t>
  </si>
  <si>
    <t>Other</t>
  </si>
  <si>
    <t>Updated inventory and EoX SW information</t>
  </si>
  <si>
    <t>CLIN 3 (BASE-EVALUATED) - SOFTWARE MAINTENANCE</t>
  </si>
  <si>
    <t>HP DSMS Hardware Support</t>
  </si>
  <si>
    <t>DELL DSMS Hardware Support</t>
  </si>
  <si>
    <t>Palo Alto DSMS Hardware Support</t>
  </si>
  <si>
    <t>Advanced Excange/Return for Repair</t>
  </si>
  <si>
    <t>Updated inventory and EoX HW information</t>
  </si>
  <si>
    <t>Hardware maintenance and support</t>
  </si>
  <si>
    <t>Software maintenance and Support</t>
  </si>
  <si>
    <t>CLIN 2 (BASE-EVALUATED) - HARDWARE MAINTENANCE</t>
  </si>
  <si>
    <t xml:space="preserve">CLS Management </t>
  </si>
  <si>
    <t>CLIN 1 (BASE-EVALUATED) - CLS MANAGEMENT</t>
  </si>
  <si>
    <t>Section 2, 3 and 4</t>
  </si>
  <si>
    <t>Section 3</t>
  </si>
  <si>
    <t>Section 3.3</t>
  </si>
  <si>
    <t>Section 3.4</t>
  </si>
  <si>
    <t>Section 4</t>
  </si>
  <si>
    <t>Section 4.2</t>
  </si>
  <si>
    <t>Section 5</t>
  </si>
  <si>
    <t>All CLS locations</t>
  </si>
  <si>
    <t>NCI Agency</t>
  </si>
  <si>
    <t>Service</t>
  </si>
  <si>
    <t>Digital Document</t>
  </si>
  <si>
    <t>Meeting</t>
  </si>
  <si>
    <t>NCI - CLS CLIN Summary</t>
  </si>
  <si>
    <t>CLIN 1.1</t>
  </si>
  <si>
    <t>CLIN 2.1.4</t>
  </si>
  <si>
    <t>CLIN 2.1.5</t>
  </si>
  <si>
    <t>CLIN 2.2</t>
  </si>
  <si>
    <t>CLIN 2.3</t>
  </si>
  <si>
    <t>CLIN 3.1.4</t>
  </si>
  <si>
    <t>CLIN 3.1.5</t>
  </si>
  <si>
    <t>CLIN 3.1.6</t>
  </si>
  <si>
    <t>CLIN 3.1.7</t>
  </si>
  <si>
    <t>CLIN 3.1.8</t>
  </si>
  <si>
    <t>CLIN 3.2</t>
  </si>
  <si>
    <t>CLIN 4.1</t>
  </si>
  <si>
    <t>CLIN 5.1</t>
  </si>
  <si>
    <t>CLIN 6.1</t>
  </si>
  <si>
    <t>Cisco Learning Credits</t>
  </si>
  <si>
    <t>2023 Q3</t>
  </si>
  <si>
    <t>2024 Q3</t>
  </si>
  <si>
    <t>2023 Q4</t>
  </si>
  <si>
    <t>2024 Q1</t>
  </si>
  <si>
    <t>2024 Q2</t>
  </si>
  <si>
    <t>2024 Q4</t>
  </si>
  <si>
    <t>2025 Q1</t>
  </si>
  <si>
    <t>2025 Q2</t>
  </si>
  <si>
    <t>2025 Q3</t>
  </si>
  <si>
    <t>2025 Q4</t>
  </si>
  <si>
    <t>2026 Q1</t>
  </si>
  <si>
    <t>2026 Q2</t>
  </si>
  <si>
    <t>2026 Q3</t>
  </si>
  <si>
    <t>2026 Q4</t>
  </si>
  <si>
    <t>2027 Q1</t>
  </si>
  <si>
    <t>2027 Q2</t>
  </si>
  <si>
    <t>2027 Q3</t>
  </si>
  <si>
    <t>2027 Q4</t>
  </si>
  <si>
    <t>2028 Q1</t>
  </si>
  <si>
    <t>quarter</t>
  </si>
  <si>
    <t>quarterly escalation</t>
  </si>
  <si>
    <t>8.1</t>
  </si>
  <si>
    <t>8.2</t>
  </si>
  <si>
    <t>8.3</t>
  </si>
  <si>
    <t>8.4</t>
  </si>
  <si>
    <t>8.5</t>
  </si>
  <si>
    <t>8.6</t>
  </si>
  <si>
    <t>8.7</t>
  </si>
  <si>
    <t>9.1</t>
  </si>
  <si>
    <t>9.2</t>
  </si>
  <si>
    <t>9.3</t>
  </si>
  <si>
    <t>9.4</t>
  </si>
  <si>
    <t>9.5</t>
  </si>
  <si>
    <t>9.6</t>
  </si>
  <si>
    <t>9.7</t>
  </si>
  <si>
    <t>10.1</t>
  </si>
  <si>
    <t>10.2</t>
  </si>
  <si>
    <t>10.3</t>
  </si>
  <si>
    <t>10.4</t>
  </si>
  <si>
    <t>10.5</t>
  </si>
  <si>
    <t>10.6</t>
  </si>
  <si>
    <t>10.7</t>
  </si>
  <si>
    <t>11.1</t>
  </si>
  <si>
    <t>11.2</t>
  </si>
  <si>
    <t>11.3</t>
  </si>
  <si>
    <t>11.4</t>
  </si>
  <si>
    <t>11.5</t>
  </si>
  <si>
    <t>person-days</t>
  </si>
  <si>
    <t>credits</t>
  </si>
  <si>
    <t>BASE PERIOD (2023 Q3 - 2024 Q2)</t>
  </si>
  <si>
    <t>OPTIONAL YEAR 1 (2024 Q3 - 2025 Q2)</t>
  </si>
  <si>
    <t>OPTIONAL YEAR 2 (2025 Q3 - 2026 Q2)</t>
  </si>
  <si>
    <t>OPTIONAL YEAR 3 (2026 Q3 - 2027 Q2)</t>
  </si>
  <si>
    <t>OPTIONAL YEAR 4 (2027 Q3 - 2028 Q2)</t>
  </si>
  <si>
    <t>Unit cost (as of BASE PERIOD)</t>
  </si>
  <si>
    <t>Cost per roundtrip (as of BASE PERIOD)</t>
  </si>
  <si>
    <t>Per Diem (as of BASE PERIOD)</t>
  </si>
  <si>
    <t>Rate as of BASE PERIOD</t>
  </si>
  <si>
    <t>Unit price as of BASE PERIOD</t>
  </si>
  <si>
    <t>Constant coefficient</t>
  </si>
  <si>
    <t>Labour coefficient</t>
  </si>
  <si>
    <t>Material coefficient</t>
  </si>
  <si>
    <t>Price Variation factor</t>
  </si>
  <si>
    <t>Unit Price as of BASE PERIOD (2023 Q3 - 2024 Q2)</t>
  </si>
  <si>
    <t>Grand Total Fixed Price - Base Contract + Evaluated Options (for evaluation purposes based on the assumed indexation)</t>
  </si>
  <si>
    <t>Person-days</t>
  </si>
  <si>
    <t>quantity</t>
  </si>
  <si>
    <t>Labor rate
per person-day
as of BASE PERIOD (from 2023 Q3 to 2024 Q2)</t>
  </si>
  <si>
    <t>Check for sum 100%</t>
  </si>
  <si>
    <t>Number of units to be purchased</t>
  </si>
  <si>
    <t>Unit price
BASE PERIOD (from 2023 Q3 to 2024 Q2)</t>
  </si>
  <si>
    <t>Total Fixed Price with EPA, Evaluated Options (for evaluation purposes based on the assumed indexation)</t>
  </si>
  <si>
    <t>Latest available published Index</t>
  </si>
  <si>
    <r>
      <t>L</t>
    </r>
    <r>
      <rPr>
        <b/>
        <vertAlign val="subscript"/>
        <sz val="11"/>
        <color theme="1"/>
        <rFont val="Calibri"/>
        <family val="2"/>
        <scheme val="minor"/>
      </rPr>
      <t>0</t>
    </r>
    <r>
      <rPr>
        <b/>
        <sz val="11"/>
        <color theme="1"/>
        <rFont val="Calibri"/>
        <family val="2"/>
        <scheme val="minor"/>
      </rPr>
      <t xml:space="preserve"> and M</t>
    </r>
    <r>
      <rPr>
        <b/>
        <vertAlign val="subscript"/>
        <sz val="11"/>
        <color theme="1"/>
        <rFont val="Calibri"/>
        <family val="2"/>
        <scheme val="minor"/>
      </rPr>
      <t>0</t>
    </r>
  </si>
  <si>
    <t>Total Fixed Price with EPA- Evaluated Options</t>
  </si>
  <si>
    <t>Total Fixed Price with EPA</t>
  </si>
  <si>
    <t>On-site technical support and consultancy (1xNetwork Engineer, 1xDSMS Engineer and 1 IT(IaaS) Engineer)</t>
  </si>
  <si>
    <t>7.1</t>
  </si>
  <si>
    <t>7.2</t>
  </si>
  <si>
    <t>7.3</t>
  </si>
  <si>
    <t>7.4</t>
  </si>
  <si>
    <t>7.5</t>
  </si>
  <si>
    <t>Scope-Specific Training Package - Remote or Onsite</t>
  </si>
  <si>
    <t>TOTAL</t>
  </si>
  <si>
    <t>CLIN 4 (BASE-EVALUATED) - CLS PERFORMANCE REVIEW</t>
  </si>
  <si>
    <t>CLIN 5 (BASE-EVALUATED) - PACKAGING, HANDLING, STORAGE AND TRANSPORTATION (PHS&amp;T)</t>
  </si>
  <si>
    <t>6.1</t>
  </si>
  <si>
    <t>6.2</t>
  </si>
  <si>
    <t>6.3</t>
  </si>
  <si>
    <t>6.4</t>
  </si>
  <si>
    <t>6.5</t>
  </si>
  <si>
    <t>Coverage of non-returned RMA equipment due to security restricitions</t>
  </si>
  <si>
    <t>CLIN 6.2</t>
  </si>
  <si>
    <t>CLIN 6.3</t>
  </si>
  <si>
    <t>CLIN 6.4</t>
  </si>
  <si>
    <t>CLIN 6.5</t>
  </si>
  <si>
    <t>CLIN 6.6</t>
  </si>
  <si>
    <t>CLIN 6.7</t>
  </si>
  <si>
    <t>CLIN 6.8</t>
  </si>
  <si>
    <t>Remote Technical Support</t>
  </si>
  <si>
    <t>Unit of measure</t>
  </si>
  <si>
    <t>Lot</t>
  </si>
  <si>
    <t>Each</t>
  </si>
  <si>
    <t>REQ 10-36, 54-59, 69-73</t>
  </si>
  <si>
    <t>Section 7</t>
  </si>
  <si>
    <t>REQ 96-107</t>
  </si>
  <si>
    <t>REQ 108</t>
  </si>
  <si>
    <t>REQ 109</t>
  </si>
  <si>
    <t>REQ 110</t>
  </si>
  <si>
    <t>REQ 111</t>
  </si>
  <si>
    <t>REQ 112</t>
  </si>
  <si>
    <t>REQ 113-125</t>
  </si>
  <si>
    <t>TOTAL PRICE CLIN 5</t>
  </si>
  <si>
    <t>CLIN 1 - CLS MANAGEMENT</t>
  </si>
  <si>
    <t>CLIN 2 - HARDWARE MAINTENANCE</t>
  </si>
  <si>
    <t>CLIN 3 - SOFTWARE MAINTENANCE</t>
  </si>
  <si>
    <t>CLIN 4 - CLS PERFORMANCE REVIEW</t>
  </si>
  <si>
    <t>CLIN 5 - PACKAGING, HANDLING, STORAGE AND TRANSPORTATION (PHS&amp;T)</t>
  </si>
  <si>
    <t>TOTAL PRICE CLIN 12</t>
  </si>
  <si>
    <t>12.1</t>
  </si>
  <si>
    <t>12.2</t>
  </si>
  <si>
    <t>12.3</t>
  </si>
  <si>
    <t>12.4</t>
  </si>
  <si>
    <t>12.5</t>
  </si>
  <si>
    <t>TOTAL PRICE CLIN 13</t>
  </si>
  <si>
    <t>13.1</t>
  </si>
  <si>
    <t>13.2</t>
  </si>
  <si>
    <t>13.3</t>
  </si>
  <si>
    <t>13.4</t>
  </si>
  <si>
    <t>13.5</t>
  </si>
  <si>
    <t>6.6</t>
  </si>
  <si>
    <t>6.7</t>
  </si>
  <si>
    <t>6.8</t>
  </si>
  <si>
    <t>14.1</t>
  </si>
  <si>
    <t>14.2</t>
  </si>
  <si>
    <t>14.3</t>
  </si>
  <si>
    <t>14.4</t>
  </si>
  <si>
    <t>14.5</t>
  </si>
  <si>
    <t>TOTAL PRICE CLIN 14</t>
  </si>
  <si>
    <t>7.6</t>
  </si>
  <si>
    <t>7.7</t>
  </si>
  <si>
    <t>7.8</t>
  </si>
  <si>
    <t>8.8</t>
  </si>
  <si>
    <t>9.8</t>
  </si>
  <si>
    <t>10.8</t>
  </si>
  <si>
    <t>EVALUATED OPTIONS</t>
  </si>
  <si>
    <t>CLIN 10</t>
  </si>
  <si>
    <t>CLIN 11</t>
  </si>
  <si>
    <t>CLIN 12</t>
  </si>
  <si>
    <t>CLIN 13</t>
  </si>
  <si>
    <t>CLIN 14</t>
  </si>
  <si>
    <t>Adjusted Unit Price (EPA)</t>
  </si>
  <si>
    <t>CLIN 10 (OPTION-EVALUATED) - OPTIONAL REQUIREMENTS, OPTION YEAR 4 (from 2027 Q3 to 2028 Q2)</t>
  </si>
  <si>
    <t>CLIN 9 (OPTION-EVALUATED) - OPTIONAL REQUIREMENTS, OPTION YEAR 3 (from 2026 Q3 to 2027 Q2)</t>
  </si>
  <si>
    <t>CLIN 6 (OPTION-EVALUATED) - OPTIONAL REQUIREMENTS, BASE YEAR (from 2023 Q3 to 2024 Q2)</t>
  </si>
  <si>
    <t>CLIN 11 (OPTION-EVALUATED) - BASELINE REQUIREMENTS (CLINS 1-5), OPTION YEAR 1 (from 2024 Q3 to 2025 Q2)</t>
  </si>
  <si>
    <t>CLIN 13 (OPTION-EVALUATED) - BASELINE REQUIREMENTS (CLINS 1-5), OPTION YEAR 3 (from 2026 Q3 to 2027 Q2)</t>
  </si>
  <si>
    <t>CLIN 14 (OPTION-EVALUATED) - BASELINE REQUIREMENTS (CLINS 1-5), OPTION YEAR 4 (from 2027 Q3 to 2028 Q2)</t>
  </si>
  <si>
    <t>BASE CONTRACT</t>
  </si>
  <si>
    <t>CLIN 7 (OPTION-EVALUATED) - OPTIONAL REQUIREMENTS, OPTION YEAR 1 (from 2024 Q3 to 2025 Q2)</t>
  </si>
  <si>
    <t>CLIN 8 (OPTION-EVALUATED) - OPTIONAL REQUIREMENTS, OPTION YEAR 2 (from 2025 Q3 to 2026 Q2)</t>
  </si>
  <si>
    <t>CLIN 12 (OPTION-EVALUATED) - BASELINE REQUIREMENTS (CLINS 1-5), OPTION YEAR 2 (from 2025 Q3 to 2026 Q2)</t>
  </si>
  <si>
    <t>Currency has been entered for clin summary tab (EVALUATED OPTIONS)</t>
  </si>
  <si>
    <t>Currency has been entered for clin summary tab (BASE CONTRACT)</t>
  </si>
  <si>
    <r>
      <t xml:space="preserve">C) ACCURACY CHECK #2- CLIN SUMMARY </t>
    </r>
    <r>
      <rPr>
        <b/>
        <sz val="11"/>
        <color theme="1"/>
        <rFont val="Calibri"/>
        <family val="2"/>
        <scheme val="minor"/>
      </rPr>
      <t>MATCH THE SUM OF DETAILED TABS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</si>
</sst>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7" formatCode="_-* #,##0_-;\-* #,##0_-;_-* &quot;-&quot;??_-;_-@_-"/>
    <numFmt numFmtId="168" formatCode="0.000"/>
  </numFmts>
  <fonts count="36" x14ac:knownFonts="1">
    <font>
      <sz val="11"/>
      <color theme="1"/>
      <name val="Calibri"/>
      <family val="2"/>
      <scheme val="minor"/>
    </font>
    <font>
      <b/>
      <sz val="11"/>
      <color theme="1"/>
      <name val="Calibri"/>
      <family val="2"/>
      <scheme val="minor"/>
    </font>
    <font>
      <b/>
      <sz val="12"/>
      <name val="Calibri"/>
      <family val="2"/>
      <scheme val="minor"/>
    </font>
    <font>
      <sz val="9"/>
      <color indexed="81"/>
      <name val="Tahoma"/>
      <family val="2"/>
    </font>
    <font>
      <sz val="11"/>
      <color theme="1"/>
      <name val="Calibri"/>
      <family val="2"/>
      <scheme val="minor"/>
    </font>
    <font>
      <sz val="9"/>
      <color theme="1"/>
      <name val="Calibri"/>
      <family val="2"/>
      <scheme val="minor"/>
    </font>
    <font>
      <sz val="10"/>
      <name val="Arial"/>
      <family val="2"/>
    </font>
    <font>
      <sz val="11"/>
      <name val="Calibri"/>
      <family val="2"/>
      <scheme val="minor"/>
    </font>
    <font>
      <i/>
      <sz val="11"/>
      <color theme="1"/>
      <name val="Calibri"/>
      <family val="2"/>
      <scheme val="minor"/>
    </font>
    <font>
      <b/>
      <sz val="18"/>
      <color theme="1"/>
      <name val="Calibri"/>
      <family val="2"/>
      <scheme val="minor"/>
    </font>
    <font>
      <b/>
      <sz val="13"/>
      <color theme="0"/>
      <name val="Calibri"/>
      <family val="2"/>
      <scheme val="minor"/>
    </font>
    <font>
      <sz val="14"/>
      <color theme="1"/>
      <name val="Calibri"/>
      <family val="2"/>
      <scheme val="minor"/>
    </font>
    <font>
      <b/>
      <sz val="10"/>
      <name val="Arial"/>
      <family val="2"/>
    </font>
    <font>
      <b/>
      <sz val="11"/>
      <name val="Calibri"/>
      <family val="2"/>
      <scheme val="minor"/>
    </font>
    <font>
      <sz val="11"/>
      <color theme="1"/>
      <name val="Calibri"/>
      <family val="2"/>
      <scheme val="minor"/>
    </font>
    <font>
      <b/>
      <i/>
      <sz val="11"/>
      <color theme="1"/>
      <name val="Calibri"/>
      <family val="2"/>
      <scheme val="minor"/>
    </font>
    <font>
      <b/>
      <sz val="10"/>
      <color rgb="FF0070C0"/>
      <name val="Arial"/>
      <family val="2"/>
    </font>
    <font>
      <b/>
      <sz val="11"/>
      <color rgb="FFFF0000"/>
      <name val="Arial"/>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b/>
      <sz val="11"/>
      <color theme="0"/>
      <name val="Calibri"/>
      <family val="2"/>
      <scheme val="minor"/>
    </font>
    <font>
      <b/>
      <sz val="12"/>
      <name val="Arial"/>
      <family val="2"/>
    </font>
    <font>
      <b/>
      <sz val="10"/>
      <color theme="4" tint="-0.249977111117893"/>
      <name val="Arial"/>
      <family val="2"/>
    </font>
    <font>
      <sz val="11"/>
      <name val="Calibri"/>
      <family val="2"/>
    </font>
    <font>
      <sz val="8"/>
      <color theme="1"/>
      <name val="Calibri"/>
      <family val="2"/>
      <scheme val="minor"/>
    </font>
    <font>
      <b/>
      <sz val="11"/>
      <color rgb="FFFF0000"/>
      <name val="Calibri"/>
      <family val="2"/>
      <scheme val="minor"/>
    </font>
    <font>
      <b/>
      <i/>
      <sz val="11"/>
      <color rgb="FFFF000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8"/>
      <color theme="1"/>
      <name val="Calibri"/>
      <family val="2"/>
      <scheme val="minor"/>
    </font>
    <font>
      <sz val="11"/>
      <color theme="1"/>
      <name val="Calibri"/>
      <family val="2"/>
      <scheme val="minor"/>
    </font>
    <font>
      <b/>
      <vertAlign val="subscript"/>
      <sz val="11"/>
      <color theme="1"/>
      <name val="Calibri"/>
      <family val="2"/>
      <scheme val="minor"/>
    </font>
    <font>
      <sz val="11"/>
      <color theme="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rgb="FFFFFF99"/>
        <bgColor indexed="64"/>
      </patternFill>
    </fill>
    <fill>
      <patternFill patternType="solid">
        <fgColor rgb="FFFFFF99"/>
        <bgColor theme="4" tint="0.79998168889431442"/>
      </patternFill>
    </fill>
    <fill>
      <patternFill patternType="solid">
        <fgColor rgb="FFFF0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8">
    <xf numFmtId="0" fontId="0" fillId="0" borderId="0"/>
    <xf numFmtId="43" fontId="4" fillId="0" borderId="0" applyFont="0" applyFill="0" applyBorder="0" applyAlignment="0" applyProtection="0"/>
    <xf numFmtId="0" fontId="6" fillId="0" borderId="0"/>
    <xf numFmtId="0" fontId="6"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cellStyleXfs>
  <cellXfs count="225">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3" borderId="0" xfId="0" applyFill="1"/>
    <xf numFmtId="43" fontId="0" fillId="0" borderId="0" xfId="1" applyFont="1"/>
    <xf numFmtId="165" fontId="1" fillId="0" borderId="0" xfId="1" applyNumberFormat="1" applyFont="1"/>
    <xf numFmtId="165" fontId="0" fillId="0" borderId="0" xfId="1" applyNumberFormat="1" applyFont="1"/>
    <xf numFmtId="0" fontId="7" fillId="0" borderId="0" xfId="0" applyFont="1"/>
    <xf numFmtId="0" fontId="1" fillId="0" borderId="0" xfId="0" applyFont="1" applyAlignment="1">
      <alignment horizontal="center"/>
    </xf>
    <xf numFmtId="165" fontId="1" fillId="0" borderId="0" xfId="1" applyNumberFormat="1" applyFont="1" applyAlignment="1">
      <alignment horizontal="center" wrapText="1"/>
    </xf>
    <xf numFmtId="0" fontId="1" fillId="0" borderId="0" xfId="0" applyFont="1" applyAlignment="1">
      <alignment horizontal="center" wrapText="1"/>
    </xf>
    <xf numFmtId="0" fontId="9" fillId="3" borderId="0" xfId="3" applyFont="1" applyFill="1" applyAlignment="1" applyProtection="1">
      <alignment vertical="center"/>
    </xf>
    <xf numFmtId="0" fontId="6" fillId="3" borderId="0" xfId="3" applyFill="1" applyProtection="1"/>
    <xf numFmtId="0" fontId="1" fillId="3" borderId="0" xfId="3" applyFont="1" applyFill="1" applyProtection="1"/>
    <xf numFmtId="0" fontId="6" fillId="3" borderId="0" xfId="3" applyFill="1" applyBorder="1" applyAlignment="1" applyProtection="1">
      <alignment horizontal="left" vertical="top" wrapText="1"/>
    </xf>
    <xf numFmtId="0" fontId="8" fillId="3" borderId="0" xfId="0" applyFont="1" applyFill="1"/>
    <xf numFmtId="165" fontId="1" fillId="0" borderId="0" xfId="1" applyNumberFormat="1" applyFont="1" applyAlignment="1">
      <alignment wrapText="1"/>
    </xf>
    <xf numFmtId="43" fontId="0" fillId="0" borderId="0" xfId="1" applyFont="1" applyAlignment="1">
      <alignment horizontal="center"/>
    </xf>
    <xf numFmtId="0" fontId="1" fillId="0" borderId="0" xfId="0" applyFont="1" applyAlignment="1">
      <alignment horizontal="left"/>
    </xf>
    <xf numFmtId="43" fontId="14" fillId="0" borderId="0" xfId="1" applyFont="1"/>
    <xf numFmtId="0" fontId="0" fillId="0" borderId="1" xfId="0" applyFill="1" applyBorder="1"/>
    <xf numFmtId="0" fontId="13" fillId="10" borderId="1" xfId="3" applyFont="1" applyFill="1" applyBorder="1" applyAlignment="1" applyProtection="1">
      <alignment vertical="center"/>
    </xf>
    <xf numFmtId="0" fontId="13" fillId="13" borderId="1" xfId="3" applyFont="1" applyFill="1" applyBorder="1" applyAlignment="1" applyProtection="1">
      <alignment horizontal="left" vertical="center" wrapText="1" indent="1"/>
    </xf>
    <xf numFmtId="0" fontId="13" fillId="13" borderId="1" xfId="3" applyFont="1" applyFill="1" applyBorder="1" applyAlignment="1" applyProtection="1">
      <alignment horizontal="left" vertical="center" indent="1"/>
    </xf>
    <xf numFmtId="0" fontId="1" fillId="10" borderId="1" xfId="0" applyFont="1" applyFill="1" applyBorder="1"/>
    <xf numFmtId="0" fontId="0" fillId="8" borderId="1" xfId="0" applyFill="1" applyBorder="1"/>
    <xf numFmtId="9" fontId="0" fillId="8" borderId="1" xfId="0" applyNumberFormat="1" applyFill="1" applyBorder="1" applyAlignment="1">
      <alignment horizontal="right"/>
    </xf>
    <xf numFmtId="0" fontId="1" fillId="0" borderId="0" xfId="0" applyFont="1" applyAlignment="1"/>
    <xf numFmtId="0" fontId="0" fillId="0" borderId="0" xfId="0" applyBorder="1"/>
    <xf numFmtId="0" fontId="1" fillId="11" borderId="1" xfId="0" applyFont="1" applyFill="1" applyBorder="1"/>
    <xf numFmtId="0" fontId="5" fillId="13" borderId="0" xfId="0" applyFont="1" applyFill="1" applyAlignment="1">
      <alignment wrapText="1"/>
    </xf>
    <xf numFmtId="0" fontId="1" fillId="10" borderId="20" xfId="3" applyFont="1" applyFill="1" applyBorder="1" applyAlignment="1" applyProtection="1">
      <alignment horizontal="left" vertical="center"/>
    </xf>
    <xf numFmtId="0" fontId="1" fillId="10" borderId="21" xfId="3" applyFont="1" applyFill="1" applyBorder="1" applyAlignment="1" applyProtection="1">
      <alignment horizontal="left" vertical="center"/>
    </xf>
    <xf numFmtId="0" fontId="6" fillId="0" borderId="0" xfId="2" applyFont="1" applyAlignment="1">
      <alignment horizontal="center"/>
    </xf>
    <xf numFmtId="9" fontId="0" fillId="5" borderId="0" xfId="5" applyFont="1" applyFill="1"/>
    <xf numFmtId="43" fontId="0" fillId="0" borderId="0" xfId="1" applyFont="1" applyAlignment="1">
      <alignment horizontal="right"/>
    </xf>
    <xf numFmtId="0" fontId="0" fillId="0" borderId="0" xfId="0" applyAlignment="1">
      <alignment horizontal="centerContinuous"/>
    </xf>
    <xf numFmtId="0" fontId="0" fillId="0" borderId="23" xfId="0" applyFill="1" applyBorder="1" applyAlignment="1">
      <alignment horizontal="centerContinuous"/>
    </xf>
    <xf numFmtId="0" fontId="0" fillId="0" borderId="5" xfId="0" applyFill="1" applyBorder="1" applyAlignment="1">
      <alignment horizontal="centerContinuous"/>
    </xf>
    <xf numFmtId="49" fontId="0" fillId="0" borderId="0" xfId="0" applyNumberFormat="1"/>
    <xf numFmtId="4" fontId="0" fillId="0" borderId="0" xfId="4" applyNumberFormat="1" applyFont="1"/>
    <xf numFmtId="0" fontId="0" fillId="0" borderId="0" xfId="0" applyAlignment="1">
      <alignment horizontal="right"/>
    </xf>
    <xf numFmtId="43" fontId="14" fillId="0" borderId="0" xfId="1" applyFont="1" applyAlignment="1">
      <alignment horizontal="center"/>
    </xf>
    <xf numFmtId="0" fontId="18" fillId="0" borderId="0" xfId="0" applyFont="1" applyFill="1" applyAlignment="1">
      <alignment vertical="center"/>
    </xf>
    <xf numFmtId="0" fontId="18" fillId="0" borderId="0" xfId="0" applyFont="1" applyAlignment="1">
      <alignment vertical="center"/>
    </xf>
    <xf numFmtId="0" fontId="18" fillId="0" borderId="0" xfId="0" applyFont="1" applyFill="1" applyAlignment="1">
      <alignment vertical="center" wrapText="1"/>
    </xf>
    <xf numFmtId="0" fontId="18" fillId="0" borderId="0" xfId="0" applyFont="1" applyAlignment="1">
      <alignment vertical="center" wrapText="1"/>
    </xf>
    <xf numFmtId="0" fontId="19" fillId="0" borderId="15" xfId="0" applyFont="1" applyFill="1" applyBorder="1" applyAlignment="1">
      <alignment horizontal="center" vertical="center"/>
    </xf>
    <xf numFmtId="165" fontId="19" fillId="0" borderId="15" xfId="1" applyNumberFormat="1" applyFont="1" applyFill="1" applyBorder="1" applyAlignment="1">
      <alignment horizontal="center" vertical="center"/>
    </xf>
    <xf numFmtId="165" fontId="18" fillId="0" borderId="15" xfId="1" applyNumberFormat="1" applyFont="1" applyFill="1" applyBorder="1" applyAlignment="1">
      <alignment vertical="center"/>
    </xf>
    <xf numFmtId="0" fontId="18" fillId="0" borderId="19" xfId="0" applyFont="1" applyFill="1" applyBorder="1" applyAlignment="1">
      <alignment vertical="center" wrapText="1"/>
    </xf>
    <xf numFmtId="0" fontId="18" fillId="0" borderId="1" xfId="0" applyFont="1" applyFill="1" applyBorder="1" applyAlignment="1">
      <alignment horizontal="center" vertical="center"/>
    </xf>
    <xf numFmtId="0" fontId="18" fillId="0" borderId="11" xfId="0" applyFont="1" applyFill="1" applyBorder="1" applyAlignment="1">
      <alignment vertical="center" wrapText="1"/>
    </xf>
    <xf numFmtId="0" fontId="18" fillId="0" borderId="0" xfId="0" applyFont="1" applyAlignment="1">
      <alignment horizontal="center" vertical="center"/>
    </xf>
    <xf numFmtId="0" fontId="19" fillId="0" borderId="15"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19" fillId="4" borderId="10" xfId="0" applyFont="1" applyFill="1" applyBorder="1" applyAlignment="1">
      <alignment horizontal="center" vertical="center" wrapText="1"/>
    </xf>
    <xf numFmtId="164" fontId="19" fillId="15" borderId="24" xfId="4" applyNumberFormat="1" applyFont="1" applyFill="1" applyBorder="1" applyAlignment="1">
      <alignment horizontal="right" vertical="center"/>
    </xf>
    <xf numFmtId="0" fontId="10" fillId="9" borderId="1" xfId="0" applyFont="1" applyFill="1" applyBorder="1" applyAlignment="1">
      <alignment horizontal="center" vertical="center" wrapText="1"/>
    </xf>
    <xf numFmtId="0" fontId="1" fillId="14" borderId="16" xfId="0" applyFont="1" applyFill="1" applyBorder="1" applyAlignment="1">
      <alignment vertical="center"/>
    </xf>
    <xf numFmtId="0" fontId="0" fillId="7" borderId="1" xfId="0" applyFont="1" applyFill="1" applyBorder="1" applyAlignment="1">
      <alignment vertical="center"/>
    </xf>
    <xf numFmtId="0" fontId="0" fillId="3" borderId="15" xfId="0" applyFill="1" applyBorder="1" applyAlignment="1">
      <alignment vertical="center"/>
    </xf>
    <xf numFmtId="0" fontId="0" fillId="3" borderId="1" xfId="0" applyFill="1" applyBorder="1" applyAlignment="1">
      <alignment vertical="center"/>
    </xf>
    <xf numFmtId="0" fontId="1" fillId="2" borderId="1" xfId="0" applyFont="1" applyFill="1" applyBorder="1" applyAlignment="1">
      <alignment vertical="center"/>
    </xf>
    <xf numFmtId="164" fontId="19" fillId="15" borderId="22" xfId="4" applyNumberFormat="1" applyFont="1" applyFill="1" applyBorder="1" applyAlignment="1">
      <alignment horizontal="right" vertical="center"/>
    </xf>
    <xf numFmtId="0" fontId="18" fillId="0" borderId="10" xfId="0" applyFont="1" applyFill="1" applyBorder="1" applyAlignment="1">
      <alignment horizontal="left" vertical="center" indent="2"/>
    </xf>
    <xf numFmtId="2" fontId="0" fillId="0" borderId="0" xfId="1" applyNumberFormat="1" applyFont="1" applyAlignment="1">
      <alignment horizontal="right"/>
    </xf>
    <xf numFmtId="1" fontId="0" fillId="0" borderId="0" xfId="0" applyNumberFormat="1" applyAlignment="1">
      <alignment horizontal="right"/>
    </xf>
    <xf numFmtId="0" fontId="6" fillId="13" borderId="15" xfId="3" applyFill="1" applyBorder="1" applyAlignment="1" applyProtection="1">
      <alignment horizontal="left" vertical="center" wrapText="1" indent="1"/>
    </xf>
    <xf numFmtId="0" fontId="6" fillId="13" borderId="26" xfId="3" applyFill="1" applyBorder="1" applyAlignment="1" applyProtection="1">
      <alignment horizontal="left" vertical="center" wrapText="1" indent="1"/>
    </xf>
    <xf numFmtId="0" fontId="6" fillId="13" borderId="27" xfId="3" applyFill="1" applyBorder="1" applyAlignment="1" applyProtection="1">
      <alignment horizontal="left" vertical="center" wrapText="1" indent="1"/>
    </xf>
    <xf numFmtId="0" fontId="6" fillId="13" borderId="28" xfId="3" applyFill="1" applyBorder="1" applyAlignment="1" applyProtection="1">
      <alignment horizontal="left" vertical="center" wrapText="1" indent="1"/>
    </xf>
    <xf numFmtId="0" fontId="25" fillId="13" borderId="1" xfId="3" applyFont="1" applyFill="1" applyBorder="1" applyAlignment="1" applyProtection="1">
      <alignment vertical="center" wrapText="1"/>
    </xf>
    <xf numFmtId="0" fontId="7" fillId="13" borderId="1" xfId="3" applyFont="1" applyFill="1" applyBorder="1" applyAlignment="1" applyProtection="1">
      <alignment vertical="center" wrapText="1"/>
    </xf>
    <xf numFmtId="0" fontId="1" fillId="13" borderId="0" xfId="0" applyFont="1" applyFill="1"/>
    <xf numFmtId="0" fontId="0" fillId="5" borderId="1" xfId="0" applyFill="1" applyBorder="1"/>
    <xf numFmtId="9" fontId="0" fillId="5" borderId="1" xfId="5" applyFont="1" applyFill="1" applyBorder="1"/>
    <xf numFmtId="9" fontId="0" fillId="5" borderId="1" xfId="0" applyNumberFormat="1" applyFill="1" applyBorder="1"/>
    <xf numFmtId="0" fontId="15" fillId="12" borderId="1" xfId="0" applyFont="1" applyFill="1" applyBorder="1"/>
    <xf numFmtId="0" fontId="26" fillId="8" borderId="1" xfId="0" applyFont="1" applyFill="1" applyBorder="1" applyAlignment="1">
      <alignment wrapText="1"/>
    </xf>
    <xf numFmtId="0" fontId="0" fillId="17" borderId="0" xfId="0" applyFill="1"/>
    <xf numFmtId="43" fontId="0" fillId="17" borderId="0" xfId="1" applyFont="1" applyFill="1" applyAlignment="1">
      <alignment horizontal="right"/>
    </xf>
    <xf numFmtId="0" fontId="28" fillId="0" borderId="0" xfId="0" applyFont="1"/>
    <xf numFmtId="0" fontId="1" fillId="0" borderId="25" xfId="0" applyFont="1" applyFill="1" applyBorder="1" applyAlignment="1">
      <alignment vertical="center"/>
    </xf>
    <xf numFmtId="0" fontId="22" fillId="0" borderId="25" xfId="0" applyFont="1" applyFill="1" applyBorder="1" applyAlignment="1">
      <alignment horizontal="right" vertical="center"/>
    </xf>
    <xf numFmtId="0" fontId="29" fillId="7" borderId="29" xfId="0" applyFont="1" applyFill="1" applyBorder="1" applyAlignment="1">
      <alignment vertical="center"/>
    </xf>
    <xf numFmtId="0" fontId="0" fillId="7" borderId="30" xfId="0" applyFont="1" applyFill="1" applyBorder="1" applyAlignment="1">
      <alignment vertical="center"/>
    </xf>
    <xf numFmtId="164" fontId="11" fillId="7" borderId="31" xfId="1" applyNumberFormat="1" applyFont="1" applyFill="1" applyBorder="1" applyAlignment="1">
      <alignment vertical="center"/>
    </xf>
    <xf numFmtId="0" fontId="29" fillId="7" borderId="10" xfId="0" applyFont="1" applyFill="1" applyBorder="1" applyAlignment="1">
      <alignment vertical="center"/>
    </xf>
    <xf numFmtId="164" fontId="11" fillId="7" borderId="11" xfId="1" applyNumberFormat="1" applyFont="1" applyFill="1" applyBorder="1" applyAlignment="1">
      <alignment vertical="center"/>
    </xf>
    <xf numFmtId="0" fontId="1" fillId="0" borderId="3" xfId="0" applyFont="1" applyFill="1" applyBorder="1" applyAlignment="1">
      <alignment vertical="center"/>
    </xf>
    <xf numFmtId="0" fontId="0" fillId="0" borderId="3" xfId="0" applyFont="1" applyFill="1" applyBorder="1" applyAlignment="1">
      <alignment vertical="center"/>
    </xf>
    <xf numFmtId="164" fontId="11" fillId="0" borderId="3" xfId="1" applyNumberFormat="1" applyFont="1" applyFill="1" applyBorder="1" applyAlignment="1">
      <alignment vertical="center"/>
    </xf>
    <xf numFmtId="0" fontId="0" fillId="3" borderId="29" xfId="0" applyFill="1" applyBorder="1" applyAlignment="1">
      <alignment vertical="center"/>
    </xf>
    <xf numFmtId="0" fontId="0" fillId="3" borderId="30" xfId="0" applyFill="1" applyBorder="1" applyAlignment="1">
      <alignment vertical="center"/>
    </xf>
    <xf numFmtId="164" fontId="0" fillId="15" borderId="31" xfId="1" applyNumberFormat="1" applyFont="1" applyFill="1" applyBorder="1" applyAlignment="1">
      <alignment vertical="center"/>
    </xf>
    <xf numFmtId="0" fontId="0" fillId="3" borderId="14" xfId="0" applyFill="1" applyBorder="1" applyAlignment="1">
      <alignment vertical="center"/>
    </xf>
    <xf numFmtId="164" fontId="0" fillId="15" borderId="19" xfId="1" applyNumberFormat="1" applyFont="1" applyFill="1" applyBorder="1" applyAlignment="1">
      <alignment vertical="center"/>
    </xf>
    <xf numFmtId="0" fontId="0" fillId="3" borderId="10" xfId="0" applyFill="1" applyBorder="1" applyAlignment="1">
      <alignment vertical="center"/>
    </xf>
    <xf numFmtId="43" fontId="0" fillId="0" borderId="11" xfId="1" applyFont="1" applyFill="1" applyBorder="1" applyAlignment="1">
      <alignment vertical="center"/>
    </xf>
    <xf numFmtId="0" fontId="1" fillId="2" borderId="10" xfId="0" applyFont="1" applyFill="1" applyBorder="1" applyAlignment="1">
      <alignment vertical="center"/>
    </xf>
    <xf numFmtId="164" fontId="1" fillId="2" borderId="11" xfId="1" applyNumberFormat="1" applyFont="1" applyFill="1" applyBorder="1" applyAlignment="1">
      <alignment vertical="center"/>
    </xf>
    <xf numFmtId="0" fontId="30" fillId="14" borderId="17" xfId="0" applyFont="1" applyFill="1" applyBorder="1" applyAlignment="1">
      <alignment horizontal="right" vertical="center"/>
    </xf>
    <xf numFmtId="0" fontId="31" fillId="15" borderId="17" xfId="0" applyFont="1" applyFill="1" applyBorder="1" applyAlignment="1">
      <alignment horizontal="center" vertical="center" wrapText="1"/>
    </xf>
    <xf numFmtId="164" fontId="0" fillId="0" borderId="0" xfId="4" applyNumberFormat="1" applyFont="1"/>
    <xf numFmtId="0" fontId="26" fillId="13" borderId="0" xfId="0" applyFont="1" applyFill="1" applyAlignment="1">
      <alignment wrapText="1"/>
    </xf>
    <xf numFmtId="165" fontId="26" fillId="13" borderId="0" xfId="1" applyNumberFormat="1" applyFont="1" applyFill="1" applyAlignment="1">
      <alignment wrapText="1"/>
    </xf>
    <xf numFmtId="0" fontId="26" fillId="0" borderId="0" xfId="0" applyFont="1"/>
    <xf numFmtId="0" fontId="27" fillId="0" borderId="0" xfId="0" applyFont="1"/>
    <xf numFmtId="0" fontId="27" fillId="0" borderId="0" xfId="0" applyFont="1"/>
    <xf numFmtId="0" fontId="27" fillId="0" borderId="0" xfId="0" applyFont="1"/>
    <xf numFmtId="0" fontId="27" fillId="0" borderId="0" xfId="0" applyFont="1"/>
    <xf numFmtId="166" fontId="19" fillId="0" borderId="14" xfId="0" applyNumberFormat="1" applyFont="1" applyFill="1" applyBorder="1" applyAlignment="1">
      <alignment horizontal="left" vertical="center"/>
    </xf>
    <xf numFmtId="0" fontId="18" fillId="0" borderId="1" xfId="0" applyFont="1" applyFill="1" applyBorder="1" applyAlignment="1">
      <alignment horizontal="left" vertical="center" wrapText="1" indent="1"/>
    </xf>
    <xf numFmtId="0" fontId="21" fillId="0" borderId="1" xfId="0" applyFont="1" applyFill="1" applyBorder="1" applyAlignment="1">
      <alignment horizontal="center" vertical="center"/>
    </xf>
    <xf numFmtId="0" fontId="26" fillId="13" borderId="0" xfId="0" applyFont="1" applyFill="1" applyAlignment="1">
      <alignment horizontal="center"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165" fontId="1" fillId="0" borderId="0" xfId="1" applyNumberFormat="1" applyFont="1" applyAlignment="1">
      <alignment horizontal="center" vertical="center" wrapText="1"/>
    </xf>
    <xf numFmtId="0" fontId="1" fillId="0" borderId="0" xfId="0" applyFont="1" applyAlignment="1">
      <alignment vertical="center"/>
    </xf>
    <xf numFmtId="0" fontId="1" fillId="13" borderId="0" xfId="0" applyFont="1" applyFill="1" applyAlignment="1">
      <alignment vertical="center"/>
    </xf>
    <xf numFmtId="9" fontId="0" fillId="5" borderId="0" xfId="5" applyFont="1" applyFill="1" applyAlignment="1">
      <alignment vertical="center"/>
    </xf>
    <xf numFmtId="0" fontId="0" fillId="0" borderId="0" xfId="0" applyAlignment="1">
      <alignmen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10" fontId="0" fillId="0" borderId="1" xfId="5" applyNumberFormat="1" applyFont="1" applyBorder="1" applyAlignment="1">
      <alignment horizontal="center" vertical="center"/>
    </xf>
    <xf numFmtId="0" fontId="1" fillId="4" borderId="1" xfId="0" applyFont="1" applyFill="1" applyBorder="1" applyAlignment="1">
      <alignment horizontal="center" vertical="center" wrapText="1"/>
    </xf>
    <xf numFmtId="0" fontId="21" fillId="0" borderId="1" xfId="0" applyFont="1" applyFill="1" applyBorder="1" applyAlignment="1">
      <alignment horizontal="left" vertical="center" wrapText="1" indent="1"/>
    </xf>
    <xf numFmtId="0" fontId="18" fillId="0" borderId="10" xfId="0" applyFont="1" applyFill="1" applyBorder="1" applyAlignment="1">
      <alignment horizontal="left" vertical="center" indent="1"/>
    </xf>
    <xf numFmtId="43" fontId="33" fillId="0" borderId="0" xfId="1" applyFont="1" applyAlignment="1">
      <alignment horizontal="center"/>
    </xf>
    <xf numFmtId="167" fontId="33" fillId="0" borderId="0" xfId="1" applyNumberFormat="1" applyFont="1" applyAlignment="1">
      <alignment horizontal="right"/>
    </xf>
    <xf numFmtId="165" fontId="33" fillId="0" borderId="0" xfId="1" applyNumberFormat="1" applyFont="1"/>
    <xf numFmtId="43" fontId="33" fillId="0" borderId="0" xfId="1" applyFont="1"/>
    <xf numFmtId="2" fontId="0" fillId="12" borderId="1" xfId="0" applyNumberFormat="1" applyFill="1" applyBorder="1" applyAlignment="1">
      <alignment horizontal="center" vertical="center"/>
    </xf>
    <xf numFmtId="9" fontId="19" fillId="0" borderId="15" xfId="5" applyFont="1" applyFill="1" applyBorder="1" applyAlignment="1">
      <alignment horizontal="center" vertical="center"/>
    </xf>
    <xf numFmtId="164" fontId="19" fillId="0" borderId="22" xfId="4" applyNumberFormat="1" applyFont="1" applyFill="1" applyBorder="1" applyAlignment="1">
      <alignment horizontal="right" vertical="center"/>
    </xf>
    <xf numFmtId="165" fontId="18" fillId="0" borderId="15" xfId="1" applyNumberFormat="1" applyFont="1" applyFill="1" applyBorder="1" applyAlignment="1">
      <alignment horizontal="center" vertical="center"/>
    </xf>
    <xf numFmtId="164" fontId="0" fillId="0" borderId="19" xfId="1" applyNumberFormat="1" applyFont="1" applyFill="1" applyBorder="1" applyAlignment="1">
      <alignment vertical="center"/>
    </xf>
    <xf numFmtId="0" fontId="26" fillId="13" borderId="0" xfId="0" applyFont="1" applyFill="1" applyBorder="1" applyAlignment="1">
      <alignment wrapText="1"/>
    </xf>
    <xf numFmtId="0" fontId="26" fillId="13" borderId="0" xfId="0" applyFont="1" applyFill="1" applyBorder="1" applyAlignment="1">
      <alignment horizontal="left" wrapText="1"/>
    </xf>
    <xf numFmtId="0" fontId="21" fillId="0" borderId="1" xfId="0" applyFont="1" applyFill="1" applyBorder="1" applyAlignment="1">
      <alignment horizontal="left" vertical="center" wrapText="1" indent="2"/>
    </xf>
    <xf numFmtId="0" fontId="18" fillId="0" borderId="10" xfId="0" quotePrefix="1" applyFont="1" applyFill="1" applyBorder="1" applyAlignment="1">
      <alignment horizontal="left" vertical="center" indent="1"/>
    </xf>
    <xf numFmtId="0" fontId="1" fillId="8" borderId="0" xfId="0" applyFont="1" applyFill="1" applyAlignment="1">
      <alignment horizontal="center" vertical="center" wrapText="1"/>
    </xf>
    <xf numFmtId="0" fontId="0" fillId="8" borderId="0" xfId="0" applyFill="1"/>
    <xf numFmtId="43" fontId="0" fillId="8" borderId="0" xfId="0" applyNumberFormat="1" applyFill="1"/>
    <xf numFmtId="0" fontId="35" fillId="0" borderId="0" xfId="0" applyNumberFormat="1" applyFont="1"/>
    <xf numFmtId="4" fontId="35" fillId="0" borderId="0" xfId="0" applyNumberFormat="1" applyFont="1"/>
    <xf numFmtId="0" fontId="0" fillId="6" borderId="5" xfId="0" applyFill="1" applyBorder="1" applyAlignment="1">
      <alignment horizontal="left" vertical="center"/>
    </xf>
    <xf numFmtId="0" fontId="0" fillId="6" borderId="7" xfId="0" applyFill="1" applyBorder="1" applyAlignment="1">
      <alignment horizontal="left" vertical="center"/>
    </xf>
    <xf numFmtId="164" fontId="19" fillId="0" borderId="13" xfId="4" applyNumberFormat="1" applyFont="1" applyFill="1" applyBorder="1" applyAlignment="1">
      <alignment horizontal="right" vertical="center"/>
    </xf>
    <xf numFmtId="9" fontId="18" fillId="0" borderId="1" xfId="5" applyFont="1" applyFill="1" applyBorder="1" applyAlignment="1">
      <alignment horizontal="center" vertical="center"/>
    </xf>
    <xf numFmtId="168" fontId="18" fillId="0" borderId="1" xfId="5" applyNumberFormat="1" applyFont="1" applyFill="1" applyBorder="1" applyAlignment="1">
      <alignment horizontal="center" vertical="center"/>
    </xf>
    <xf numFmtId="164" fontId="21" fillId="0" borderId="1" xfId="6" applyNumberFormat="1" applyFont="1" applyFill="1" applyBorder="1" applyAlignment="1" applyProtection="1">
      <alignment horizontal="right" vertical="center"/>
    </xf>
    <xf numFmtId="164" fontId="20" fillId="0" borderId="1" xfId="6" applyNumberFormat="1" applyFont="1" applyFill="1" applyBorder="1" applyAlignment="1" applyProtection="1">
      <alignment horizontal="right" vertical="center"/>
    </xf>
    <xf numFmtId="9" fontId="18" fillId="15" borderId="1" xfId="5" applyFont="1" applyFill="1" applyBorder="1" applyAlignment="1">
      <alignment horizontal="center" vertical="center"/>
    </xf>
    <xf numFmtId="164" fontId="21" fillId="15" borderId="1" xfId="6" applyNumberFormat="1" applyFont="1" applyFill="1" applyBorder="1" applyAlignment="1" applyProtection="1">
      <alignment horizontal="right" vertical="center"/>
    </xf>
    <xf numFmtId="164" fontId="21" fillId="0" borderId="1" xfId="6" applyNumberFormat="1" applyFont="1" applyFill="1" applyBorder="1" applyAlignment="1" applyProtection="1">
      <alignment horizontal="center" vertical="center"/>
    </xf>
    <xf numFmtId="0" fontId="20" fillId="2" borderId="30" xfId="0" applyFont="1" applyFill="1" applyBorder="1" applyAlignment="1" applyProtection="1">
      <alignment horizontal="centerContinuous" vertical="center"/>
    </xf>
    <xf numFmtId="0" fontId="20" fillId="2" borderId="31" xfId="0" applyFont="1" applyFill="1" applyBorder="1" applyAlignment="1" applyProtection="1">
      <alignment horizontal="centerContinuous" vertical="center"/>
    </xf>
    <xf numFmtId="0" fontId="19" fillId="4" borderId="11" xfId="0" applyFont="1" applyFill="1" applyBorder="1" applyAlignment="1">
      <alignment horizontal="center" vertical="center" wrapText="1"/>
    </xf>
    <xf numFmtId="0" fontId="21" fillId="0" borderId="15" xfId="0" applyFont="1" applyFill="1" applyBorder="1" applyAlignment="1">
      <alignment horizontal="center" vertical="center"/>
    </xf>
    <xf numFmtId="164" fontId="18" fillId="0" borderId="15" xfId="1" applyNumberFormat="1" applyFont="1" applyFill="1" applyBorder="1" applyAlignment="1">
      <alignment horizontal="center" vertical="center"/>
    </xf>
    <xf numFmtId="0" fontId="19" fillId="0" borderId="32" xfId="0" applyFont="1" applyFill="1" applyBorder="1" applyAlignment="1">
      <alignment vertical="center"/>
    </xf>
    <xf numFmtId="0" fontId="18" fillId="0" borderId="22" xfId="0" applyFont="1" applyFill="1" applyBorder="1" applyAlignment="1">
      <alignment vertical="center"/>
    </xf>
    <xf numFmtId="165" fontId="18" fillId="0" borderId="22" xfId="1" applyNumberFormat="1" applyFont="1" applyFill="1" applyBorder="1" applyAlignment="1">
      <alignment vertical="center"/>
    </xf>
    <xf numFmtId="165" fontId="18" fillId="0" borderId="22" xfId="1" applyNumberFormat="1" applyFont="1" applyFill="1" applyBorder="1" applyAlignment="1">
      <alignment horizontal="center" vertical="center"/>
    </xf>
    <xf numFmtId="0" fontId="19" fillId="0" borderId="33" xfId="0" applyFont="1" applyFill="1" applyBorder="1" applyAlignment="1">
      <alignment vertical="center"/>
    </xf>
    <xf numFmtId="0" fontId="19" fillId="0" borderId="34" xfId="0" applyFont="1" applyFill="1" applyBorder="1" applyAlignment="1">
      <alignment horizontal="left" vertical="center" wrapText="1"/>
    </xf>
    <xf numFmtId="0" fontId="21" fillId="0" borderId="34" xfId="0" applyFont="1" applyFill="1" applyBorder="1" applyAlignment="1">
      <alignment horizontal="center" vertical="center"/>
    </xf>
    <xf numFmtId="0" fontId="19" fillId="0" borderId="34" xfId="0" applyFont="1" applyFill="1" applyBorder="1" applyAlignment="1">
      <alignment horizontal="center" vertical="center"/>
    </xf>
    <xf numFmtId="165" fontId="19" fillId="0" borderId="34" xfId="1" applyNumberFormat="1" applyFont="1" applyFill="1" applyBorder="1" applyAlignment="1">
      <alignment horizontal="center" vertical="center"/>
    </xf>
    <xf numFmtId="165" fontId="18" fillId="0" borderId="34" xfId="1" applyNumberFormat="1" applyFont="1" applyFill="1" applyBorder="1" applyAlignment="1">
      <alignment vertical="center"/>
    </xf>
    <xf numFmtId="165" fontId="18" fillId="0" borderId="34" xfId="1" applyNumberFormat="1" applyFont="1" applyFill="1" applyBorder="1" applyAlignment="1">
      <alignment horizontal="center" vertical="center"/>
    </xf>
    <xf numFmtId="164" fontId="18" fillId="0" borderId="34" xfId="1" applyNumberFormat="1" applyFont="1" applyFill="1" applyBorder="1" applyAlignment="1">
      <alignment horizontal="center" vertical="center"/>
    </xf>
    <xf numFmtId="0" fontId="18" fillId="0" borderId="35" xfId="0" applyFont="1" applyFill="1" applyBorder="1" applyAlignment="1">
      <alignment vertical="center" wrapText="1"/>
    </xf>
    <xf numFmtId="0" fontId="19" fillId="2" borderId="36" xfId="0" applyFont="1" applyFill="1" applyBorder="1" applyAlignment="1">
      <alignment vertical="center"/>
    </xf>
    <xf numFmtId="0" fontId="18" fillId="2" borderId="24" xfId="0" applyFont="1" applyFill="1" applyBorder="1" applyAlignment="1">
      <alignment vertical="center"/>
    </xf>
    <xf numFmtId="165" fontId="18" fillId="2" borderId="24" xfId="1" applyNumberFormat="1" applyFont="1" applyFill="1" applyBorder="1" applyAlignment="1">
      <alignment vertical="center"/>
    </xf>
    <xf numFmtId="0" fontId="18" fillId="2" borderId="37" xfId="0" applyFont="1" applyFill="1" applyBorder="1" applyAlignment="1">
      <alignment vertical="center" wrapText="1"/>
    </xf>
    <xf numFmtId="0" fontId="19" fillId="14" borderId="12" xfId="0" applyFont="1" applyFill="1" applyBorder="1" applyAlignment="1">
      <alignment horizontal="center" vertical="center" wrapText="1"/>
    </xf>
    <xf numFmtId="0" fontId="19" fillId="14" borderId="13" xfId="0" applyFont="1" applyFill="1" applyBorder="1" applyAlignment="1">
      <alignment horizontal="center" vertical="center" wrapText="1"/>
    </xf>
    <xf numFmtId="0" fontId="19" fillId="14" borderId="13" xfId="0" applyFont="1" applyFill="1" applyBorder="1" applyAlignment="1">
      <alignment horizontal="right" vertical="center"/>
    </xf>
    <xf numFmtId="0" fontId="18" fillId="16" borderId="13" xfId="0" applyFont="1" applyFill="1" applyBorder="1" applyAlignment="1">
      <alignment horizontal="center" vertical="center"/>
    </xf>
    <xf numFmtId="0" fontId="19" fillId="0" borderId="18" xfId="0" applyFont="1" applyFill="1" applyBorder="1" applyAlignment="1">
      <alignment horizontal="center" vertical="center" wrapText="1"/>
    </xf>
    <xf numFmtId="0" fontId="18" fillId="0" borderId="38" xfId="0" applyFont="1" applyFill="1" applyBorder="1" applyAlignment="1">
      <alignment vertical="center" wrapText="1"/>
    </xf>
    <xf numFmtId="9" fontId="19" fillId="0" borderId="34" xfId="5" applyFont="1" applyFill="1" applyBorder="1" applyAlignment="1">
      <alignment horizontal="center" vertical="center"/>
    </xf>
    <xf numFmtId="9" fontId="18" fillId="0" borderId="22" xfId="5" applyFont="1" applyFill="1" applyBorder="1" applyAlignment="1">
      <alignment vertical="center"/>
    </xf>
    <xf numFmtId="0" fontId="18" fillId="0" borderId="13" xfId="0" applyFont="1" applyFill="1" applyBorder="1" applyAlignment="1">
      <alignment vertical="center"/>
    </xf>
    <xf numFmtId="9" fontId="18" fillId="0" borderId="13" xfId="5" applyFont="1" applyFill="1" applyBorder="1" applyAlignment="1">
      <alignment vertical="center"/>
    </xf>
    <xf numFmtId="165" fontId="18" fillId="0" borderId="13" xfId="1" applyNumberFormat="1" applyFont="1" applyFill="1" applyBorder="1" applyAlignment="1">
      <alignment vertical="center"/>
    </xf>
    <xf numFmtId="0" fontId="13" fillId="2" borderId="29" xfId="0" applyFont="1" applyFill="1" applyBorder="1" applyAlignment="1" applyProtection="1">
      <alignment horizontal="centerContinuous" vertical="center"/>
    </xf>
    <xf numFmtId="166" fontId="19" fillId="0" borderId="33" xfId="0" applyNumberFormat="1" applyFont="1" applyFill="1" applyBorder="1" applyAlignment="1">
      <alignment horizontal="left" vertical="center"/>
    </xf>
    <xf numFmtId="0" fontId="19" fillId="0" borderId="12" xfId="0" applyFont="1" applyFill="1" applyBorder="1" applyAlignment="1">
      <alignment vertical="center"/>
    </xf>
    <xf numFmtId="0" fontId="18" fillId="0" borderId="18" xfId="0" applyFont="1" applyFill="1" applyBorder="1" applyAlignment="1">
      <alignment vertical="center" wrapText="1"/>
    </xf>
    <xf numFmtId="164" fontId="19" fillId="0" borderId="24" xfId="4" applyNumberFormat="1" applyFont="1" applyFill="1" applyBorder="1" applyAlignment="1">
      <alignment horizontal="right" vertical="center"/>
    </xf>
    <xf numFmtId="9" fontId="21" fillId="0" borderId="1" xfId="5" applyFont="1" applyFill="1" applyBorder="1" applyAlignment="1">
      <alignment horizontal="center" vertical="center"/>
    </xf>
    <xf numFmtId="0" fontId="2" fillId="2" borderId="39" xfId="0" applyFont="1" applyFill="1" applyBorder="1" applyAlignment="1" applyProtection="1">
      <alignment horizontal="centerContinuous" vertical="center"/>
    </xf>
    <xf numFmtId="0" fontId="20" fillId="2" borderId="27" xfId="0" applyFont="1" applyFill="1" applyBorder="1" applyAlignment="1" applyProtection="1">
      <alignment horizontal="centerContinuous" vertical="center"/>
    </xf>
    <xf numFmtId="0" fontId="2" fillId="2" borderId="27" xfId="0" applyFont="1" applyFill="1" applyBorder="1" applyAlignment="1" applyProtection="1">
      <alignment horizontal="centerContinuous" vertical="center"/>
    </xf>
    <xf numFmtId="0" fontId="20" fillId="2" borderId="40" xfId="0" applyFont="1" applyFill="1" applyBorder="1" applyAlignment="1" applyProtection="1">
      <alignment horizontal="centerContinuous" vertical="center"/>
    </xf>
    <xf numFmtId="0" fontId="13" fillId="2" borderId="14" xfId="0" applyFont="1" applyFill="1" applyBorder="1" applyAlignment="1" applyProtection="1">
      <alignment horizontal="centerContinuous" vertical="center"/>
    </xf>
    <xf numFmtId="0" fontId="20" fillId="2" borderId="15" xfId="0" applyFont="1" applyFill="1" applyBorder="1" applyAlignment="1" applyProtection="1">
      <alignment horizontal="centerContinuous" vertical="center"/>
    </xf>
    <xf numFmtId="0" fontId="13" fillId="2" borderId="15" xfId="0" applyFont="1" applyFill="1" applyBorder="1" applyAlignment="1" applyProtection="1">
      <alignment horizontal="centerContinuous" vertical="center"/>
    </xf>
    <xf numFmtId="0" fontId="20" fillId="2" borderId="19" xfId="0" applyFont="1" applyFill="1" applyBorder="1" applyAlignment="1" applyProtection="1">
      <alignment horizontal="centerContinuous" vertical="center"/>
    </xf>
    <xf numFmtId="0" fontId="1" fillId="4" borderId="1" xfId="0" applyFont="1" applyFill="1" applyBorder="1" applyAlignment="1">
      <alignment horizontal="center" vertical="center"/>
    </xf>
    <xf numFmtId="165" fontId="26" fillId="13" borderId="0" xfId="1" applyNumberFormat="1" applyFont="1" applyFill="1" applyAlignment="1">
      <alignment wrapText="1"/>
    </xf>
    <xf numFmtId="165" fontId="26" fillId="13" borderId="0" xfId="1" applyNumberFormat="1" applyFont="1" applyFill="1" applyAlignment="1">
      <alignment horizontal="left" wrapText="1"/>
    </xf>
    <xf numFmtId="0" fontId="0" fillId="3" borderId="0" xfId="0" applyFill="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1" fillId="6" borderId="5" xfId="0" applyFont="1" applyFill="1" applyBorder="1" applyAlignment="1">
      <alignment vertical="center" wrapText="1"/>
    </xf>
    <xf numFmtId="0" fontId="0" fillId="6" borderId="0" xfId="0" applyFill="1" applyBorder="1" applyAlignment="1">
      <alignment vertical="center"/>
    </xf>
    <xf numFmtId="0" fontId="0" fillId="6" borderId="6" xfId="0" applyFill="1" applyBorder="1" applyAlignment="1">
      <alignment vertical="center"/>
    </xf>
    <xf numFmtId="0" fontId="1" fillId="6" borderId="0" xfId="0" applyFont="1" applyFill="1" applyBorder="1" applyAlignment="1">
      <alignment horizontal="center" vertical="center"/>
    </xf>
    <xf numFmtId="0" fontId="0" fillId="6" borderId="5" xfId="0" applyFill="1" applyBorder="1" applyAlignment="1">
      <alignment vertical="center"/>
    </xf>
    <xf numFmtId="0" fontId="0" fillId="6" borderId="0" xfId="0" applyFill="1" applyBorder="1" applyAlignment="1">
      <alignment horizontal="center" vertical="center"/>
    </xf>
    <xf numFmtId="0" fontId="1" fillId="6" borderId="6" xfId="0" applyFont="1" applyFill="1" applyBorder="1" applyAlignment="1">
      <alignment horizontal="center" vertical="center"/>
    </xf>
    <xf numFmtId="2" fontId="7" fillId="6" borderId="6" xfId="4" applyNumberFormat="1" applyFont="1" applyFill="1" applyBorder="1" applyAlignment="1">
      <alignment horizontal="center" vertical="center"/>
    </xf>
    <xf numFmtId="0" fontId="7" fillId="6" borderId="6" xfId="0" applyFont="1" applyFill="1" applyBorder="1" applyAlignment="1">
      <alignment vertical="center"/>
    </xf>
    <xf numFmtId="43" fontId="0" fillId="3" borderId="0" xfId="0" applyNumberFormat="1" applyFill="1" applyAlignment="1">
      <alignment vertical="center"/>
    </xf>
    <xf numFmtId="0" fontId="1" fillId="6" borderId="8" xfId="0" applyFont="1" applyFill="1" applyBorder="1" applyAlignment="1">
      <alignment horizontal="center" vertical="center"/>
    </xf>
    <xf numFmtId="2" fontId="7" fillId="6" borderId="9" xfId="4" applyNumberFormat="1" applyFont="1" applyFill="1" applyBorder="1" applyAlignment="1">
      <alignment horizontal="center" vertical="center"/>
    </xf>
  </cellXfs>
  <cellStyles count="8">
    <cellStyle name="Comma" xfId="1" builtinId="3"/>
    <cellStyle name="Comma 2" xfId="7"/>
    <cellStyle name="Currency" xfId="4" builtinId="4"/>
    <cellStyle name="Currency 2" xfId="6"/>
    <cellStyle name="Normal" xfId="0" builtinId="0"/>
    <cellStyle name="Normal 2 10" xfId="2"/>
    <cellStyle name="Normal 53" xfId="3"/>
    <cellStyle name="Percent" xfId="5" builtinId="5"/>
  </cellStyles>
  <dxfs count="133">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164" formatCode="_-* #,##0.00_-;\-* #,##0.00_-;_-* &quot;-&quot;??_-;_-@_-"/>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5" formatCode="_(* #,##0_);_(* \(#,##0\);_(* &quot;-&quot;??_);_(@_)"/>
    </dxf>
    <dxf>
      <font>
        <b val="0"/>
        <i val="0"/>
        <strike val="0"/>
        <condense val="0"/>
        <extend val="0"/>
        <outline val="0"/>
        <shadow val="0"/>
        <u val="none"/>
        <vertAlign val="baseline"/>
        <sz val="11"/>
        <color theme="1"/>
        <name val="Calibri"/>
        <scheme val="minor"/>
      </font>
      <numFmt numFmtId="4" formatCode="#,##0.00"/>
    </dxf>
    <dxf>
      <numFmt numFmtId="165" formatCode="_(* #,##0_);_(* \(#,##0\);_(* &quot;-&quot;??_);_(@_)"/>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165" formatCode="_(* #,##0_);_(* \(#,##0\);_(* &quot;-&quot;??_);_(@_)"/>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5" formatCode="_(* #,##0_);_(* \(#,##0\);_(* &quot;-&quot;??_);_(@_)"/>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0_);_(* \(#,##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35" formatCode="_(* #,##0.00_);_(* \(#,##0.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 Id="rId22" Type="http://schemas.openxmlformats.org/officeDocument/2006/relationships/customXml" Target="../customXml/item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117385</xdr:colOff>
      <xdr:row>1</xdr:row>
      <xdr:rowOff>86018</xdr:rowOff>
    </xdr:from>
    <xdr:ext cx="3880352" cy="3293502"/>
    <xdr:sp macro="" textlink="">
      <xdr:nvSpPr>
        <xdr:cNvPr id="2" name="TextBox 1"/>
        <xdr:cNvSpPr txBox="1"/>
      </xdr:nvSpPr>
      <xdr:spPr>
        <a:xfrm>
          <a:off x="7815317" y="285177"/>
          <a:ext cx="3880352" cy="329350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Automated Checks</a:t>
          </a:r>
          <a:r>
            <a:rPr lang="en-US" sz="1100" b="1" baseline="0"/>
            <a:t>:</a:t>
          </a:r>
        </a:p>
        <a:p>
          <a:r>
            <a:rPr lang="en-US" sz="1100" b="1" baseline="0"/>
            <a:t>  </a:t>
          </a:r>
        </a:p>
        <a:p>
          <a:pPr eaLnBrk="1" fontAlgn="auto" latinLnBrk="0" hangingPunct="1"/>
          <a:r>
            <a:rPr lang="en-US" sz="1100" baseline="0">
              <a:solidFill>
                <a:schemeClr val="tx1"/>
              </a:solidFill>
              <a:effectLst/>
              <a:latin typeface="+mn-lt"/>
              <a:ea typeface="+mn-ea"/>
              <a:cs typeface="+mn-cs"/>
            </a:rPr>
            <a:t>This tab is provided only as a</a:t>
          </a:r>
          <a:r>
            <a:rPr lang="en-US" sz="1100" b="1" baseline="0">
              <a:solidFill>
                <a:schemeClr val="tx1"/>
              </a:solidFill>
              <a:effectLst/>
              <a:latin typeface="+mn-lt"/>
              <a:ea typeface="+mn-ea"/>
              <a:cs typeface="+mn-cs"/>
            </a:rPr>
            <a:t> tool </a:t>
          </a:r>
          <a:r>
            <a:rPr lang="en-US" sz="1100" baseline="0">
              <a:solidFill>
                <a:schemeClr val="tx1"/>
              </a:solidFill>
              <a:effectLst/>
              <a:latin typeface="+mn-lt"/>
              <a:ea typeface="+mn-ea"/>
              <a:cs typeface="+mn-cs"/>
            </a:rPr>
            <a:t>for the bidders to assist in verifying that they have provided the bid currency as required and that the grand totals are accurate and traceable. </a:t>
          </a:r>
        </a:p>
        <a:p>
          <a:pPr eaLnBrk="1" fontAlgn="auto" latinLnBrk="0" hangingPunct="1"/>
          <a:endParaRPr lang="en-US" sz="1100" b="1" baseline="0">
            <a:solidFill>
              <a:schemeClr val="tx1"/>
            </a:solidFill>
            <a:effectLst/>
            <a:latin typeface="+mn-lt"/>
            <a:ea typeface="+mn-ea"/>
            <a:cs typeface="+mn-cs"/>
          </a:endParaRPr>
        </a:p>
        <a:p>
          <a:pPr eaLnBrk="1" fontAlgn="auto" latinLnBrk="0" hangingPunct="1"/>
          <a:r>
            <a:rPr lang="en-US" sz="1100" b="1" baseline="0">
              <a:solidFill>
                <a:schemeClr val="tx1"/>
              </a:solidFill>
              <a:effectLst/>
              <a:latin typeface="+mn-lt"/>
              <a:ea typeface="+mn-ea"/>
              <a:cs typeface="+mn-cs"/>
            </a:rPr>
            <a:t>It is highly recommended that the bidder uses this table as a tool to ensure accuracy and minimize required corrections to the bid.</a:t>
          </a:r>
        </a:p>
        <a:p>
          <a:pPr eaLnBrk="1" fontAlgn="auto" latinLnBrk="0" hangingPunct="1"/>
          <a:endParaRPr lang="en-US" sz="1100" b="1" baseline="0">
            <a:solidFill>
              <a:schemeClr val="tx1"/>
            </a:solidFill>
            <a:effectLst/>
            <a:latin typeface="+mn-lt"/>
            <a:ea typeface="+mn-ea"/>
            <a:cs typeface="+mn-cs"/>
          </a:endParaRPr>
        </a:p>
        <a:p>
          <a:pPr eaLnBrk="1" fontAlgn="auto" latinLnBrk="0" hangingPunct="1"/>
          <a:r>
            <a:rPr lang="en-US" sz="1100" b="1" baseline="0">
              <a:solidFill>
                <a:schemeClr val="tx1"/>
              </a:solidFill>
              <a:effectLst/>
              <a:latin typeface="+mn-lt"/>
              <a:ea typeface="+mn-ea"/>
              <a:cs typeface="+mn-cs"/>
            </a:rPr>
            <a:t>NOTE: </a:t>
          </a:r>
          <a:r>
            <a:rPr lang="en-US" sz="1100" b="0" baseline="0">
              <a:solidFill>
                <a:schemeClr val="tx1"/>
              </a:solidFill>
              <a:effectLst/>
              <a:latin typeface="+mn-lt"/>
              <a:ea typeface="+mn-ea"/>
              <a:cs typeface="+mn-cs"/>
            </a:rPr>
            <a:t>This table was built assuming a single currency. The use of multiple currencies may have an impact on the functionality of this table.</a:t>
          </a:r>
        </a:p>
        <a:p>
          <a:pPr eaLnBrk="1" fontAlgn="auto" latinLnBrk="0" hangingPunct="1"/>
          <a:endParaRPr lang="en-US" sz="1100" b="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mn-lt"/>
              <a:ea typeface="+mn-ea"/>
              <a:cs typeface="+mn-cs"/>
            </a:rPr>
            <a:t>Ultimately the bidder is responsible to meet the requirements outlined in the bidding instructions to ensure completeness, accuracy, and traceability. </a:t>
          </a:r>
          <a:endParaRPr lang="en-GB">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2</xdr:row>
      <xdr:rowOff>114300</xdr:rowOff>
    </xdr:from>
    <xdr:ext cx="3756660" cy="4215912"/>
    <xdr:sp macro="" textlink="">
      <xdr:nvSpPr>
        <xdr:cNvPr id="2" name="TextBox 1"/>
        <xdr:cNvSpPr txBox="1"/>
      </xdr:nvSpPr>
      <xdr:spPr>
        <a:xfrm>
          <a:off x="10536115" y="495300"/>
          <a:ext cx="3756660" cy="421591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t>
          </a:r>
          <a:r>
            <a:rPr lang="pl-PL" sz="1100" i="1" baseline="0">
              <a:solidFill>
                <a:schemeClr val="tx1"/>
              </a:solidFill>
              <a:effectLst/>
              <a:latin typeface="+mn-lt"/>
              <a:ea typeface="+mn-ea"/>
              <a:cs typeface="+mn-cs"/>
            </a:rPr>
            <a:t>that </a:t>
          </a:r>
          <a:r>
            <a:rPr lang="en-US" sz="1100" i="1" baseline="0">
              <a:solidFill>
                <a:schemeClr val="tx1"/>
              </a:solidFill>
              <a:effectLst/>
              <a:latin typeface="+mn-lt"/>
              <a:ea typeface="+mn-ea"/>
              <a:cs typeface="+mn-cs"/>
            </a:rPr>
            <a:t>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firm fixed price column in this "Offer Summary" sheet should equal the grand total from the "CLIN Summary" tab.</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clientData/>
  </xdr:oneCellAnchor>
  <xdr:twoCellAnchor editAs="oneCell">
    <xdr:from>
      <xdr:col>5</xdr:col>
      <xdr:colOff>29063</xdr:colOff>
      <xdr:row>15</xdr:row>
      <xdr:rowOff>56662</xdr:rowOff>
    </xdr:from>
    <xdr:to>
      <xdr:col>11</xdr:col>
      <xdr:colOff>140366</xdr:colOff>
      <xdr:row>20</xdr:row>
      <xdr:rowOff>141572</xdr:rowOff>
    </xdr:to>
    <xdr:pic>
      <xdr:nvPicPr>
        <xdr:cNvPr id="3" name="Picture 2"/>
        <xdr:cNvPicPr>
          <a:picLocks noChangeAspect="1"/>
        </xdr:cNvPicPr>
      </xdr:nvPicPr>
      <xdr:blipFill>
        <a:blip xmlns:r="http://schemas.openxmlformats.org/officeDocument/2006/relationships" r:embed="rId1"/>
        <a:stretch>
          <a:fillRect/>
        </a:stretch>
      </xdr:blipFill>
      <xdr:spPr>
        <a:xfrm>
          <a:off x="10565178" y="3251200"/>
          <a:ext cx="3672188" cy="1055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18</xdr:col>
      <xdr:colOff>121443</xdr:colOff>
      <xdr:row>2</xdr:row>
      <xdr:rowOff>238125</xdr:rowOff>
    </xdr:from>
    <xdr:ext cx="3482340" cy="5976938"/>
    <xdr:sp macro="" textlink="">
      <xdr:nvSpPr>
        <xdr:cNvPr id="2" name="TextBox 1"/>
        <xdr:cNvSpPr txBox="1"/>
      </xdr:nvSpPr>
      <xdr:spPr>
        <a:xfrm>
          <a:off x="22112287" y="631031"/>
          <a:ext cx="3482340" cy="597693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Bidders are allowed to adjust the Labour and Material Coefficients in the yellow highlighted cells (Columns H and I). The sum in Column J must always remain 100%.</a:t>
          </a: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a:t>
          </a:r>
          <a:endParaRPr lang="pl-PL" sz="14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A) Columns may be added to the right of the current table; two columns "Unit Price" and "Total Firm Fixed Price" would be added for each additional currency of the bid</a:t>
          </a:r>
          <a:r>
            <a:rPr lang="pl-PL" sz="1100" baseline="0">
              <a:solidFill>
                <a:schemeClr val="tx1"/>
              </a:solidFill>
              <a:effectLst/>
              <a:latin typeface="+mn-lt"/>
              <a:ea typeface="+mn-ea"/>
              <a:cs typeface="+mn-cs"/>
            </a:rPr>
            <a:t>;</a:t>
          </a:r>
        </a:p>
        <a:p>
          <a:pPr eaLnBrk="1" fontAlgn="auto" latinLnBrk="0" hangingPunct="1"/>
          <a:r>
            <a:rPr lang="en-US" sz="1100" baseline="0">
              <a:solidFill>
                <a:schemeClr val="tx1"/>
              </a:solidFill>
              <a:effectLst/>
              <a:latin typeface="+mn-lt"/>
              <a:ea typeface="+mn-ea"/>
              <a:cs typeface="+mn-cs"/>
            </a:rPr>
            <a:t>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Use the "Automated Checks"  tab to ensure alignement of  all CLINs with the detailed tabs (Labour, Material, Travel, ODC)</a:t>
          </a:r>
        </a:p>
      </xdr:txBody>
    </xdr:sp>
    <xdr:clientData/>
  </xdr:oneCellAnchor>
  <xdr:twoCellAnchor>
    <xdr:from>
      <xdr:col>2</xdr:col>
      <xdr:colOff>4836583</xdr:colOff>
      <xdr:row>50</xdr:row>
      <xdr:rowOff>85989</xdr:rowOff>
    </xdr:from>
    <xdr:to>
      <xdr:col>11</xdr:col>
      <xdr:colOff>518583</xdr:colOff>
      <xdr:row>54</xdr:row>
      <xdr:rowOff>109802</xdr:rowOff>
    </xdr:to>
    <xdr:sp macro="" textlink="">
      <xdr:nvSpPr>
        <xdr:cNvPr id="3" name="Rectangle 2"/>
        <xdr:cNvSpPr/>
      </xdr:nvSpPr>
      <xdr:spPr>
        <a:xfrm>
          <a:off x="5630333" y="9515739"/>
          <a:ext cx="10212917" cy="669396"/>
        </a:xfrm>
        <a:prstGeom prst="rect">
          <a:avLst/>
        </a:prstGeom>
        <a:solidFill>
          <a:srgbClr val="FF0000">
            <a:alpha val="85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chemeClr val="bg1"/>
              </a:solidFill>
            </a:rPr>
            <a:t>CLINs</a:t>
          </a:r>
          <a:r>
            <a:rPr lang="en-GB" sz="1600" b="1" baseline="0">
              <a:solidFill>
                <a:schemeClr val="bg1"/>
              </a:solidFill>
            </a:rPr>
            <a:t> 7 to 14 will be automatically calculated according to the EPA formula, no entries required from bidders.</a:t>
          </a:r>
          <a:endParaRPr lang="en-GB" sz="16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184150</xdr:colOff>
      <xdr:row>2</xdr:row>
      <xdr:rowOff>92076</xdr:rowOff>
    </xdr:from>
    <xdr:ext cx="4591050" cy="312737"/>
    <xdr:sp macro="" textlink="">
      <xdr:nvSpPr>
        <xdr:cNvPr id="2" name="TextBox 1"/>
        <xdr:cNvSpPr txBox="1"/>
      </xdr:nvSpPr>
      <xdr:spPr>
        <a:xfrm>
          <a:off x="6359525" y="790576"/>
          <a:ext cx="4591050" cy="312737"/>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This table</a:t>
          </a:r>
          <a:r>
            <a:rPr lang="en-US" sz="1100" b="1" baseline="0"/>
            <a:t> shows the indices used for the purposes of price evaluation only.</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5715</xdr:colOff>
      <xdr:row>3</xdr:row>
      <xdr:rowOff>17145</xdr:rowOff>
    </xdr:from>
    <xdr:ext cx="2887980" cy="7602855"/>
    <xdr:sp macro="" textlink="">
      <xdr:nvSpPr>
        <xdr:cNvPr id="2" name="TextBox 1"/>
        <xdr:cNvSpPr txBox="1"/>
      </xdr:nvSpPr>
      <xdr:spPr>
        <a:xfrm>
          <a:off x="26047065" y="3074670"/>
          <a:ext cx="2887980" cy="760285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Labour</a:t>
          </a:r>
          <a:r>
            <a:rPr lang="en-US" sz="1100" b="1" baseline="0"/>
            <a:t> table </a:t>
          </a:r>
          <a:r>
            <a:rPr lang="en-US" sz="1100" b="1"/>
            <a:t>Instructions:</a:t>
          </a:r>
          <a:r>
            <a:rPr lang="en-US" sz="1100" b="1" baseline="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labour table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endParaRPr lang="en-US" sz="1100" baseline="0"/>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endParaRPr lang="en-US">
            <a:effectLst/>
          </a:endParaRPr>
        </a:p>
        <a:p>
          <a:endParaRPr lang="en-US" sz="1100" baseline="0"/>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labour cost to include profit as well as all indirect rates (G&amp;A/Overhead/etc.) associated with labour.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(similar to the way profit is calculated). </a:t>
          </a:r>
          <a:endParaRPr lang="en-US">
            <a:effectLst/>
          </a:endParaRPr>
        </a:p>
      </xdr:txBody>
    </xdr:sp>
    <xdr:clientData/>
  </xdr:oneCellAnchor>
  <xdr:twoCellAnchor>
    <xdr:from>
      <xdr:col>1</xdr:col>
      <xdr:colOff>219074</xdr:colOff>
      <xdr:row>0</xdr:row>
      <xdr:rowOff>82552</xdr:rowOff>
    </xdr:from>
    <xdr:to>
      <xdr:col>13</xdr:col>
      <xdr:colOff>355600</xdr:colOff>
      <xdr:row>0</xdr:row>
      <xdr:rowOff>666750</xdr:rowOff>
    </xdr:to>
    <xdr:sp macro="" textlink="">
      <xdr:nvSpPr>
        <xdr:cNvPr id="3" name="Rectangle 2"/>
        <xdr:cNvSpPr/>
      </xdr:nvSpPr>
      <xdr:spPr>
        <a:xfrm>
          <a:off x="339724" y="82552"/>
          <a:ext cx="13427076" cy="58419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b="1">
              <a:solidFill>
                <a:schemeClr val="bg1"/>
              </a:solidFill>
            </a:rPr>
            <a:t>Labour</a:t>
          </a:r>
          <a:r>
            <a:rPr lang="en-GB" sz="1400" b="1" baseline="0">
              <a:solidFill>
                <a:schemeClr val="bg1"/>
              </a:solidFill>
            </a:rPr>
            <a:t> price breakdown is only required for CLINs 1 to 6. Only the labour rates as of BASE PERIOD (from 2023 Q3 to 2024 Q2) must be used in this tab.</a:t>
          </a:r>
        </a:p>
        <a:p>
          <a:pPr algn="l"/>
          <a:r>
            <a:rPr lang="en-GB" sz="1400" b="1" baseline="0">
              <a:solidFill>
                <a:schemeClr val="bg1"/>
              </a:solidFill>
            </a:rPr>
            <a:t>The adjusted prices for all OPTIONAL YEARS (CLINs 7 TO 14) will be automatically calculated in the CLIN Summary using embedded formulas.</a:t>
          </a:r>
          <a:endParaRPr lang="en-GB" sz="1400" b="1">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243840</xdr:colOff>
      <xdr:row>2</xdr:row>
      <xdr:rowOff>167640</xdr:rowOff>
    </xdr:from>
    <xdr:ext cx="3482340" cy="5948039"/>
    <xdr:sp macro="" textlink="">
      <xdr:nvSpPr>
        <xdr:cNvPr id="2" name="TextBox 1"/>
        <xdr:cNvSpPr txBox="1"/>
      </xdr:nvSpPr>
      <xdr:spPr>
        <a:xfrm>
          <a:off x="25637490" y="2320290"/>
          <a:ext cx="3482340" cy="59480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Material</a:t>
          </a:r>
          <a:r>
            <a:rPr lang="en-US" sz="1100" b="1" baseline="0"/>
            <a:t> tab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This detailed material tab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Material cost to include profit as well as all indirect rates (G&amp;A/Overhead/Material handling/etc.) associated with material.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(similar to the way profit is calculated). </a:t>
          </a:r>
          <a:endParaRPr lang="en-US">
            <a:effectLst/>
          </a:endParaRPr>
        </a:p>
      </xdr:txBody>
    </xdr:sp>
    <xdr:clientData/>
  </xdr:oneCellAnchor>
  <xdr:twoCellAnchor>
    <xdr:from>
      <xdr:col>1</xdr:col>
      <xdr:colOff>330200</xdr:colOff>
      <xdr:row>0</xdr:row>
      <xdr:rowOff>127000</xdr:rowOff>
    </xdr:from>
    <xdr:to>
      <xdr:col>10</xdr:col>
      <xdr:colOff>1435100</xdr:colOff>
      <xdr:row>0</xdr:row>
      <xdr:rowOff>742950</xdr:rowOff>
    </xdr:to>
    <xdr:sp macro="" textlink="">
      <xdr:nvSpPr>
        <xdr:cNvPr id="4" name="Rectangle 3"/>
        <xdr:cNvSpPr/>
      </xdr:nvSpPr>
      <xdr:spPr>
        <a:xfrm>
          <a:off x="450850" y="127000"/>
          <a:ext cx="13519150" cy="61595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b="1">
              <a:solidFill>
                <a:schemeClr val="bg1"/>
              </a:solidFill>
            </a:rPr>
            <a:t>Material</a:t>
          </a:r>
          <a:r>
            <a:rPr lang="en-GB" sz="1400" b="1" baseline="0">
              <a:solidFill>
                <a:schemeClr val="bg1"/>
              </a:solidFill>
            </a:rPr>
            <a:t> price breakdown is only required for CLINs 1 to 6. Only the unit prices as of BASE PERIOD (from 2023 Q3 to 2024 Q2) must be used in this tab.</a:t>
          </a:r>
        </a:p>
        <a:p>
          <a:pPr algn="l"/>
          <a:r>
            <a:rPr lang="en-GB" sz="1400" b="1" baseline="0">
              <a:solidFill>
                <a:schemeClr val="bg1"/>
              </a:solidFill>
            </a:rPr>
            <a:t>The adjusted prices for all OPTIONAL YEARS (CLINs 7 to 14) will be automatically calculated in the CLIN Summary using embedded formulas.</a:t>
          </a:r>
          <a:endParaRPr lang="en-GB" sz="1400" b="1">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17145</xdr:colOff>
      <xdr:row>2</xdr:row>
      <xdr:rowOff>177165</xdr:rowOff>
    </xdr:from>
    <xdr:ext cx="3611880" cy="5603585"/>
    <xdr:sp macro="" textlink="">
      <xdr:nvSpPr>
        <xdr:cNvPr id="2" name="TextBox 1"/>
        <xdr:cNvSpPr txBox="1"/>
      </xdr:nvSpPr>
      <xdr:spPr>
        <a:xfrm>
          <a:off x="12361545" y="2186940"/>
          <a:ext cx="3611880" cy="560358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Travel</a:t>
          </a:r>
          <a:r>
            <a:rPr lang="en-US" sz="1100" b="1" baseline="0">
              <a:solidFill>
                <a:schemeClr val="tx1"/>
              </a:solidFill>
              <a:effectLst/>
              <a:latin typeface="+mn-lt"/>
              <a:ea typeface="+mn-ea"/>
              <a:cs typeface="+mn-cs"/>
            </a:rPr>
            <a:t> 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Travel table is to be completed by</a:t>
          </a:r>
          <a:r>
            <a:rPr lang="pl-PL" sz="1100" baseline="0">
              <a:solidFill>
                <a:schemeClr val="tx1"/>
              </a:solidFill>
              <a:effectLst/>
              <a:latin typeface="+mn-lt"/>
              <a:ea typeface="+mn-ea"/>
              <a:cs typeface="+mn-cs"/>
            </a:rPr>
            <a:t> 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Travel cost to include any profit as well as all indirect rates (G&amp;A/Overhead/etc.) associated with travel.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as separate columns. </a:t>
          </a:r>
          <a:endParaRPr lang="en-US">
            <a:effectLst/>
          </a:endParaRPr>
        </a:p>
      </xdr:txBody>
    </xdr:sp>
    <xdr:clientData/>
  </xdr:oneCellAnchor>
  <xdr:twoCellAnchor>
    <xdr:from>
      <xdr:col>1</xdr:col>
      <xdr:colOff>284691</xdr:colOff>
      <xdr:row>0</xdr:row>
      <xdr:rowOff>214843</xdr:rowOff>
    </xdr:from>
    <xdr:to>
      <xdr:col>14</xdr:col>
      <xdr:colOff>231775</xdr:colOff>
      <xdr:row>0</xdr:row>
      <xdr:rowOff>796925</xdr:rowOff>
    </xdr:to>
    <xdr:sp macro="" textlink="">
      <xdr:nvSpPr>
        <xdr:cNvPr id="4" name="Rectangle 3"/>
        <xdr:cNvSpPr/>
      </xdr:nvSpPr>
      <xdr:spPr>
        <a:xfrm>
          <a:off x="405341" y="214843"/>
          <a:ext cx="12901084" cy="582082"/>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b="1">
              <a:solidFill>
                <a:schemeClr val="bg1"/>
              </a:solidFill>
            </a:rPr>
            <a:t>Travel</a:t>
          </a:r>
          <a:r>
            <a:rPr lang="en-GB" sz="1400" b="1" baseline="0">
              <a:solidFill>
                <a:schemeClr val="bg1"/>
              </a:solidFill>
            </a:rPr>
            <a:t> price breakdown is only required for CLINs 1 to 6. Only the prices as of BASE PERIOD (from 2023 Q3 to 2024 Q2) must be used in this tab. The adjusted prices for all OPTIONAL YEARS (CLINs 7 to 14) will be automatically calculated in the CLIN Summary using embedded formulas.</a:t>
          </a:r>
          <a:endParaRPr lang="en-GB" sz="1400" b="1">
            <a:solidFill>
              <a:schemeClr val="bg1"/>
            </a:solidFill>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12</xdr:col>
      <xdr:colOff>3810</xdr:colOff>
      <xdr:row>3</xdr:row>
      <xdr:rowOff>17145</xdr:rowOff>
    </xdr:from>
    <xdr:ext cx="3611880" cy="5603585"/>
    <xdr:sp macro="" textlink="">
      <xdr:nvSpPr>
        <xdr:cNvPr id="2" name="TextBox 1"/>
        <xdr:cNvSpPr txBox="1"/>
      </xdr:nvSpPr>
      <xdr:spPr>
        <a:xfrm>
          <a:off x="11519535" y="3074670"/>
          <a:ext cx="3611880" cy="560358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ODC </a:t>
          </a:r>
          <a:r>
            <a:rPr lang="en-US" sz="1100" b="1" baseline="0">
              <a:solidFill>
                <a:schemeClr val="tx1"/>
              </a:solidFill>
              <a:effectLst/>
              <a:latin typeface="+mn-lt"/>
              <a:ea typeface="+mn-ea"/>
              <a:cs typeface="+mn-cs"/>
            </a:rPr>
            <a:t>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ODC table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ODC cost to include any profit as well as all indirect rates (G&amp;A/Overhead/etc.) associated with ODCs.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as separate columns. </a:t>
          </a:r>
          <a:endParaRPr lang="en-US">
            <a:effectLst/>
          </a:endParaRPr>
        </a:p>
      </xdr:txBody>
    </xdr:sp>
    <xdr:clientData/>
  </xdr:oneCellAnchor>
  <xdr:twoCellAnchor>
    <xdr:from>
      <xdr:col>1</xdr:col>
      <xdr:colOff>260350</xdr:colOff>
      <xdr:row>0</xdr:row>
      <xdr:rowOff>158750</xdr:rowOff>
    </xdr:from>
    <xdr:to>
      <xdr:col>10</xdr:col>
      <xdr:colOff>876300</xdr:colOff>
      <xdr:row>0</xdr:row>
      <xdr:rowOff>742950</xdr:rowOff>
    </xdr:to>
    <xdr:sp macro="" textlink="">
      <xdr:nvSpPr>
        <xdr:cNvPr id="4" name="Rectangle 3"/>
        <xdr:cNvSpPr/>
      </xdr:nvSpPr>
      <xdr:spPr>
        <a:xfrm>
          <a:off x="374650" y="158750"/>
          <a:ext cx="11312525" cy="5842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b="1">
              <a:solidFill>
                <a:schemeClr val="bg1"/>
              </a:solidFill>
            </a:rPr>
            <a:t>ODC</a:t>
          </a:r>
          <a:r>
            <a:rPr lang="en-GB" sz="1400" b="1" baseline="0">
              <a:solidFill>
                <a:schemeClr val="bg1"/>
              </a:solidFill>
            </a:rPr>
            <a:t> breakdown is only required for CLINs 1 to 6. Only the prices as of BASE PERIOD (from 2023 Q3 to 2024 Q2) must be used in this tab. The adjusted prices for all OPTIONAL YEARS (CLINs 7 TO 14) will be automatically calculated in the CLIN Summary using embedded formulas.</a:t>
          </a:r>
          <a:endParaRPr lang="en-GB" sz="1400" b="1">
            <a:solidFill>
              <a:schemeClr val="bg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1047749</xdr:colOff>
      <xdr:row>7</xdr:row>
      <xdr:rowOff>15239</xdr:rowOff>
    </xdr:from>
    <xdr:to>
      <xdr:col>7</xdr:col>
      <xdr:colOff>1695450</xdr:colOff>
      <xdr:row>13</xdr:row>
      <xdr:rowOff>171450</xdr:rowOff>
    </xdr:to>
    <xdr:sp macro="" textlink="">
      <xdr:nvSpPr>
        <xdr:cNvPr id="2" name="TextBox 1"/>
        <xdr:cNvSpPr txBox="1"/>
      </xdr:nvSpPr>
      <xdr:spPr>
        <a:xfrm>
          <a:off x="5829299" y="2025014"/>
          <a:ext cx="5791201" cy="129921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a:t>
          </a:r>
        </a:p>
        <a:p>
          <a:endParaRPr lang="en-US" sz="1100" b="1" baseline="0"/>
        </a:p>
        <a:p>
          <a:r>
            <a:rPr lang="en-US" sz="1100" b="0" baseline="0"/>
            <a:t>Although the rates in this tab do not need to be linked to calculations for purposes of the bid, it is required that </a:t>
          </a:r>
          <a:r>
            <a:rPr lang="pl-PL" sz="1100" b="0" baseline="0"/>
            <a:t>B</a:t>
          </a:r>
          <a:r>
            <a:rPr lang="en-US" sz="1100" b="0" baseline="0"/>
            <a:t>idders list any and all rates included in their bid to include (but not limited to):</a:t>
          </a:r>
        </a:p>
        <a:p>
          <a:r>
            <a:rPr lang="en-US" sz="1100" b="0" baseline="0"/>
            <a:t>Overhead, Labour Fringe, Material handling, General &amp;Administrative, Profit, etc. </a:t>
          </a:r>
          <a:endParaRPr lang="en-US" sz="1100" b="0"/>
        </a:p>
      </xdr:txBody>
    </xdr:sp>
    <xdr:clientData/>
  </xdr:twoCellAnchor>
</xdr:wsDr>
</file>

<file path=xl/tables/table1.xml><?xml version="1.0" encoding="utf-8"?>
<table xmlns="http://schemas.openxmlformats.org/spreadsheetml/2006/main" id="1" name="CLIN2_Labour102" displayName="CLIN2_Labour102" ref="B2:J30" totalsRowCount="1" headerRowDxfId="50">
  <autoFilter ref="B2:J29"/>
  <tableColumns count="9">
    <tableColumn id="1" name="CLIN" totalsRowLabel="Total"/>
    <tableColumn id="2" name="Labour Category"/>
    <tableColumn id="10" name="Currency" dataDxfId="49" totalsRowDxfId="48" dataCellStyle="Comma"/>
    <tableColumn id="24" name="quantity" dataDxfId="47"/>
    <tableColumn id="35" name="Rate as of BASE PERIOD" dataDxfId="46" totalsRowDxfId="45" dataCellStyle="Comma"/>
    <tableColumn id="6" name="Extended cost" dataDxfId="44" totalsRowDxfId="43" dataCellStyle="Comma">
      <calculatedColumnFormula>CLIN2_Labour102[[#This Row],[quantity]]*CLIN2_Labour102[[#This Row],[Rate as of BASE PERIOD]]</calculatedColumnFormula>
    </tableColumn>
    <tableColumn id="8" name="Profit " dataDxfId="42" totalsRowDxfId="41" dataCellStyle="Comma">
      <calculatedColumnFormula>CLIN2_Labour102[[#This Row],[Extended cost]]*$M$2</calculatedColumnFormula>
    </tableColumn>
    <tableColumn id="5" name="Fully burdened cost" totalsRowFunction="sum" dataDxfId="40" totalsRowDxfId="39" dataCellStyle="Comma">
      <calculatedColumnFormula>CLIN2_Labour102[[#This Row],[Extended cost]]+CLIN2_Labour102[[#This Row],[Profit ]]</calculatedColumnFormula>
    </tableColumn>
    <tableColumn id="7" name="Subcontracted/ Name of Subcontractor" dataDxfId="38" totalsRowDxfId="37" dataCellStyle="Comma"/>
  </tableColumns>
  <tableStyleInfo name="TableStyleMedium2" showFirstColumn="0" showLastColumn="0" showRowStripes="1" showColumnStripes="0"/>
</table>
</file>

<file path=xl/tables/table2.xml><?xml version="1.0" encoding="utf-8"?>
<table xmlns="http://schemas.openxmlformats.org/spreadsheetml/2006/main" id="10" name="CLIN1_Material11" displayName="CLIN1_Material11" ref="B2:K30" totalsRowCount="1" headerRowDxfId="36">
  <autoFilter ref="B2:K29"/>
  <tableColumns count="10">
    <tableColumn id="1" name="CLIN" totalsRowLabel="Total"/>
    <tableColumn id="11" name="Equipment Name "/>
    <tableColumn id="2" name="Item Description"/>
    <tableColumn id="8" name="Currency " dataDxfId="35" dataCellStyle="Comma"/>
    <tableColumn id="3" name="quantity" dataDxfId="34" totalsRowDxfId="33" dataCellStyle="Comma"/>
    <tableColumn id="4" name="Unit price as of BASE PERIOD" dataDxfId="32" totalsRowDxfId="31" dataCellStyle="Comma"/>
    <tableColumn id="6" name="Extended cost" dataDxfId="30" totalsRowDxfId="29" dataCellStyle="Comma">
      <calculatedColumnFormula>CLIN1_Material11[[#This Row],[quantity]]*CLIN1_Material11[[#This Row],[Unit price as of BASE PERIOD]]</calculatedColumnFormula>
    </tableColumn>
    <tableColumn id="16" name="Profit" dataDxfId="28" totalsRowDxfId="27" dataCellStyle="Comma">
      <calculatedColumnFormula>CLIN1_Material11[[#This Row],[Extended cost]]*$N$2</calculatedColumnFormula>
    </tableColumn>
    <tableColumn id="5" name="Fully burdened cost" totalsRowFunction="sum" dataDxfId="26" totalsRowDxfId="25" dataCellStyle="Comma">
      <calculatedColumnFormula>CLIN1_Material11[[#This Row],[Extended cost]]+CLIN1_Material11[[#This Row],[Profit]]</calculatedColumnFormula>
    </tableColumn>
    <tableColumn id="7" name="Subcontracted/ Name of Subcontractor" dataDxfId="24" totalsRowDxfId="23" dataCellStyle="Comma"/>
  </tableColumns>
  <tableStyleInfo name="TableStyleMedium2" showFirstColumn="0" showLastColumn="0" showRowStripes="1" showColumnStripes="0"/>
</table>
</file>

<file path=xl/tables/table3.xml><?xml version="1.0" encoding="utf-8"?>
<table xmlns="http://schemas.openxmlformats.org/spreadsheetml/2006/main" id="11" name="Table3812" displayName="Table3812" ref="B2:L30" totalsRowCount="1" headerRowDxfId="22">
  <autoFilter ref="B2:L29"/>
  <tableColumns count="11">
    <tableColumn id="1" name="CLIN" totalsRowLabel="Total"/>
    <tableColumn id="5" name="Origin/Destination"/>
    <tableColumn id="7" name="Currency" dataDxfId="21" dataCellStyle="Comma"/>
    <tableColumn id="6" name="Nr of_x000a_trips"/>
    <tableColumn id="2" name="Nr of_x000a_people"/>
    <tableColumn id="3" name="Nr of Days_x000a_per trip"/>
    <tableColumn id="4" name="Cost per roundtrip (as of BASE PERIOD)" dataDxfId="20" totalsRowDxfId="19" dataCellStyle="Currency"/>
    <tableColumn id="9" name="Per Diem (as of BASE PERIOD)" dataDxfId="18" totalsRowDxfId="17" dataCellStyle="Currency"/>
    <tableColumn id="12" name="Extended cost" dataDxfId="16" totalsRowDxfId="15" dataCellStyle="Currency">
      <calculatedColumnFormula>Table3812[[#This Row],[Nr of
trips]]*Table3812[[#This Row],[Nr of
people]]*Table3812[[#This Row],[Cost per roundtrip (as of BASE PERIOD)]]+Table3812[[#This Row],[Nr of
trips]]*Table3812[[#This Row],[Nr of
people]]*Table3812[[#This Row],[Nr of Days
per trip]]*Table3812[[#This Row],[Per Diem (as of BASE PERIOD)]]</calculatedColumnFormula>
    </tableColumn>
    <tableColumn id="11" name="Profit" dataDxfId="14" totalsRowDxfId="13" dataCellStyle="Currency"/>
    <tableColumn id="8" name="Total Cost" totalsRowFunction="sum" dataDxfId="12" totalsRowDxfId="11" dataCellStyle="Currency">
      <calculatedColumnFormula>(Table3812[[#This Row],[Extended cost]]+Table3812[[#This Row],[Profit]])</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12" name="Table12" displayName="Table12" ref="B2:K30" totalsRowCount="1" headerRowDxfId="10">
  <autoFilter ref="B2:K29"/>
  <tableColumns count="10">
    <tableColumn id="1" name="CLIN" totalsRowLabel="Total"/>
    <tableColumn id="2" name="Item Name"/>
    <tableColumn id="3" name="Item Description"/>
    <tableColumn id="8" name="Currency" dataDxfId="9"/>
    <tableColumn id="9" name="Unit Type" dataDxfId="8" dataCellStyle="Comma"/>
    <tableColumn id="4" name="Quantity"/>
    <tableColumn id="5" name="Unit cost (as of BASE PERIOD)" dataDxfId="7" totalsRowDxfId="6" dataCellStyle="Currency"/>
    <tableColumn id="11" name="Extended cost" dataDxfId="5" totalsRowDxfId="4" dataCellStyle="Currency">
      <calculatedColumnFormula>Table12[[#This Row],[Quantity]]*Table12[[#This Row],[Unit cost (as of BASE PERIOD)]]</calculatedColumnFormula>
    </tableColumn>
    <tableColumn id="7" name="Profit" dataDxfId="3" totalsRowDxfId="2" dataCellStyle="Currency">
      <calculatedColumnFormula>Table12[[#This Row],[Extended cost]]*$N$2</calculatedColumnFormula>
    </tableColumn>
    <tableColumn id="6" name="Total Cost" totalsRowFunction="sum" dataDxfId="1" totalsRowDxfId="0" dataCellStyle="Currency">
      <calculatedColumnFormula>(Table12[[#This Row],[Extended cost]]+Table12[[#This Row],[Profit]])</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D10"/>
  <sheetViews>
    <sheetView workbookViewId="0">
      <pane ySplit="1" topLeftCell="A2" activePane="bottomLeft" state="frozen"/>
      <selection pane="bottomLeft" activeCell="D5" sqref="D5"/>
    </sheetView>
  </sheetViews>
  <sheetFormatPr defaultColWidth="9.140625" defaultRowHeight="12.75" x14ac:dyDescent="0.2"/>
  <cols>
    <col min="1" max="1" width="1.7109375" style="13" customWidth="1"/>
    <col min="2" max="2" width="23.42578125" style="13" customWidth="1"/>
    <col min="3" max="3" width="118.28515625" style="13" customWidth="1"/>
    <col min="4" max="4" width="45.140625" style="13" customWidth="1"/>
    <col min="5" max="5" width="2.28515625" style="13" customWidth="1"/>
    <col min="6" max="16384" width="9.140625" style="13"/>
  </cols>
  <sheetData>
    <row r="1" spans="2:4" ht="23.25" x14ac:dyDescent="0.2">
      <c r="B1" s="12" t="s">
        <v>55</v>
      </c>
    </row>
    <row r="2" spans="2:4" ht="15" x14ac:dyDescent="0.25">
      <c r="B2" s="14"/>
    </row>
    <row r="3" spans="2:4" ht="15.75" thickBot="1" x14ac:dyDescent="0.25">
      <c r="B3" s="32" t="s">
        <v>43</v>
      </c>
      <c r="C3" s="33"/>
    </row>
    <row r="4" spans="2:4" ht="300.75" x14ac:dyDescent="0.2">
      <c r="B4" s="71"/>
      <c r="C4" s="72" t="s">
        <v>126</v>
      </c>
    </row>
    <row r="5" spans="2:4" ht="194.25" x14ac:dyDescent="0.2">
      <c r="B5" s="69"/>
      <c r="C5" s="70" t="s">
        <v>127</v>
      </c>
    </row>
    <row r="6" spans="2:4" x14ac:dyDescent="0.2">
      <c r="B6" s="15"/>
      <c r="C6" s="15"/>
      <c r="D6" s="15"/>
    </row>
    <row r="7" spans="2:4" ht="15" x14ac:dyDescent="0.25">
      <c r="B7" s="22" t="s">
        <v>61</v>
      </c>
      <c r="C7" s="22" t="s">
        <v>10</v>
      </c>
      <c r="D7" s="4"/>
    </row>
    <row r="8" spans="2:4" ht="292.5" customHeight="1" x14ac:dyDescent="0.25">
      <c r="B8" s="23" t="s">
        <v>62</v>
      </c>
      <c r="C8" s="73" t="s">
        <v>160</v>
      </c>
      <c r="D8" s="4"/>
    </row>
    <row r="9" spans="2:4" ht="45" x14ac:dyDescent="0.25">
      <c r="B9" s="24" t="s">
        <v>128</v>
      </c>
      <c r="C9" s="74" t="s">
        <v>73</v>
      </c>
      <c r="D9" s="4"/>
    </row>
    <row r="10" spans="2:4" ht="15" x14ac:dyDescent="0.25">
      <c r="D10" s="4"/>
    </row>
  </sheetData>
  <pageMargins left="0.70866141732283472" right="0.70866141732283472" top="0.74803149606299213" bottom="0.74803149606299213" header="0.31496062992125984" footer="0.31496062992125984"/>
  <pageSetup paperSize="9" scale="92" fitToHeight="3" orientation="landscape" verticalDpi="1200" r:id="rId1"/>
  <headerFooter>
    <oddHeader>&amp;CNATO UNCLASSIFIED&amp;RCO-14176-SOA-IdM</oddHeader>
    <oddFooter>&amp;CNATO UNCALSSIFIED&amp;RCO-14176-SOA-IdM</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17"/>
  <sheetViews>
    <sheetView workbookViewId="0">
      <selection activeCell="D30" sqref="D30"/>
    </sheetView>
  </sheetViews>
  <sheetFormatPr defaultRowHeight="15" x14ac:dyDescent="0.25"/>
  <cols>
    <col min="1" max="1" width="1.7109375" customWidth="1"/>
    <col min="2" max="2" width="28.5703125" bestFit="1" customWidth="1"/>
    <col min="3" max="3" width="15.7109375" bestFit="1" customWidth="1"/>
    <col min="4" max="7" width="25.7109375" customWidth="1"/>
    <col min="8" max="8" width="26.140625" bestFit="1" customWidth="1"/>
    <col min="9" max="9" width="50" bestFit="1" customWidth="1"/>
    <col min="10" max="10" width="3.5703125" bestFit="1" customWidth="1"/>
  </cols>
  <sheetData>
    <row r="1" spans="2:8" ht="48.75" x14ac:dyDescent="0.25">
      <c r="B1" s="31" t="s">
        <v>89</v>
      </c>
      <c r="C1" s="31" t="s">
        <v>85</v>
      </c>
      <c r="D1" s="31" t="s">
        <v>87</v>
      </c>
      <c r="F1" s="79" t="s">
        <v>81</v>
      </c>
      <c r="G1" s="21"/>
      <c r="H1" s="21"/>
    </row>
    <row r="2" spans="2:8" x14ac:dyDescent="0.25">
      <c r="B2" s="30" t="s">
        <v>11</v>
      </c>
      <c r="C2" s="30" t="s">
        <v>86</v>
      </c>
      <c r="D2" s="30" t="s">
        <v>18</v>
      </c>
      <c r="F2" s="25" t="s">
        <v>6</v>
      </c>
      <c r="G2" s="25" t="s">
        <v>7</v>
      </c>
      <c r="H2" s="25"/>
    </row>
    <row r="3" spans="2:8" x14ac:dyDescent="0.25">
      <c r="B3" s="76" t="s">
        <v>88</v>
      </c>
      <c r="C3" s="76"/>
      <c r="D3" s="77">
        <v>0</v>
      </c>
      <c r="F3" s="26" t="s">
        <v>65</v>
      </c>
      <c r="G3" s="26"/>
      <c r="H3" s="27">
        <v>0.02</v>
      </c>
    </row>
    <row r="4" spans="2:8" x14ac:dyDescent="0.25">
      <c r="B4" s="76" t="s">
        <v>88</v>
      </c>
      <c r="C4" s="76"/>
      <c r="D4" s="77">
        <v>0</v>
      </c>
      <c r="F4" s="26" t="s">
        <v>45</v>
      </c>
      <c r="G4" s="26"/>
      <c r="H4" s="27">
        <v>0.02</v>
      </c>
    </row>
    <row r="5" spans="2:8" x14ac:dyDescent="0.25">
      <c r="B5" s="76" t="s">
        <v>88</v>
      </c>
      <c r="C5" s="76"/>
      <c r="D5" s="77">
        <v>0</v>
      </c>
      <c r="F5" s="26" t="s">
        <v>14</v>
      </c>
      <c r="G5" s="26"/>
      <c r="H5" s="27">
        <v>0.02</v>
      </c>
    </row>
    <row r="6" spans="2:8" ht="23.25" x14ac:dyDescent="0.25">
      <c r="B6" s="76"/>
      <c r="C6" s="76"/>
      <c r="D6" s="77"/>
      <c r="F6" s="26" t="s">
        <v>82</v>
      </c>
      <c r="G6" s="80" t="s">
        <v>99</v>
      </c>
      <c r="H6" s="27" t="s">
        <v>83</v>
      </c>
    </row>
    <row r="7" spans="2:8" x14ac:dyDescent="0.25">
      <c r="B7" s="76"/>
      <c r="C7" s="76"/>
      <c r="D7" s="78"/>
    </row>
    <row r="8" spans="2:8" x14ac:dyDescent="0.25">
      <c r="B8" s="76"/>
      <c r="C8" s="76"/>
      <c r="D8" s="78"/>
    </row>
    <row r="9" spans="2:8" x14ac:dyDescent="0.25">
      <c r="B9" s="76"/>
      <c r="C9" s="76"/>
      <c r="D9" s="77"/>
    </row>
    <row r="10" spans="2:8" s="2" customFormat="1" x14ac:dyDescent="0.25">
      <c r="B10"/>
      <c r="C10"/>
      <c r="D10"/>
      <c r="E10" s="3"/>
      <c r="F10" s="3"/>
      <c r="G10" s="3"/>
    </row>
    <row r="11" spans="2:8" x14ac:dyDescent="0.25">
      <c r="B11" s="28" t="s">
        <v>84</v>
      </c>
      <c r="C11" s="3"/>
      <c r="D11" s="3"/>
    </row>
    <row r="12" spans="2:8" x14ac:dyDescent="0.25">
      <c r="B12" s="29" t="s">
        <v>45</v>
      </c>
      <c r="C12" s="7"/>
    </row>
    <row r="13" spans="2:8" x14ac:dyDescent="0.25">
      <c r="B13" s="29" t="s">
        <v>65</v>
      </c>
    </row>
    <row r="14" spans="2:8" x14ac:dyDescent="0.25">
      <c r="B14" s="29" t="s">
        <v>8</v>
      </c>
    </row>
    <row r="15" spans="2:8" x14ac:dyDescent="0.25">
      <c r="B15" s="29" t="s">
        <v>66</v>
      </c>
    </row>
    <row r="16" spans="2:8" x14ac:dyDescent="0.25">
      <c r="B16" s="29" t="s">
        <v>79</v>
      </c>
    </row>
    <row r="17" spans="2:2" x14ac:dyDescent="0.25">
      <c r="B17" s="29" t="s">
        <v>80</v>
      </c>
    </row>
  </sheetData>
  <pageMargins left="0.70866141732283472" right="0.70866141732283472" top="0.74803149606299213" bottom="0.74803149606299213" header="0.31496062992125984" footer="0.31496062992125984"/>
  <pageSetup paperSize="9" fitToHeight="3" orientation="landscape" horizontalDpi="1200" verticalDpi="1200" r:id="rId1"/>
  <headerFooter>
    <oddHeader>&amp;CNATO UNCLASSIFIED&amp;RCO-14252-NNMS</oddHeader>
    <oddFooter>&amp;CNATO UNCLASSIFIED&amp;RCO-14252-NNMS</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36"/>
  <sheetViews>
    <sheetView workbookViewId="0">
      <selection activeCell="F26" sqref="F26"/>
    </sheetView>
  </sheetViews>
  <sheetFormatPr defaultRowHeight="15" x14ac:dyDescent="0.25"/>
  <cols>
    <col min="1" max="1" width="13.7109375" customWidth="1"/>
    <col min="2" max="2" width="10.5703125" bestFit="1" customWidth="1"/>
    <col min="3" max="3" width="13.28515625" customWidth="1"/>
    <col min="4" max="5" width="10.5703125" bestFit="1" customWidth="1"/>
    <col min="8" max="8" width="11.140625" bestFit="1" customWidth="1"/>
  </cols>
  <sheetData>
    <row r="1" spans="1:6" x14ac:dyDescent="0.25">
      <c r="A1" s="83" t="s">
        <v>56</v>
      </c>
    </row>
    <row r="3" spans="1:6" x14ac:dyDescent="0.25">
      <c r="A3" s="1" t="s">
        <v>57</v>
      </c>
    </row>
    <row r="4" spans="1:6" x14ac:dyDescent="0.25">
      <c r="A4" s="1" t="s">
        <v>93</v>
      </c>
    </row>
    <row r="5" spans="1:6" x14ac:dyDescent="0.25">
      <c r="A5" s="1"/>
    </row>
    <row r="6" spans="1:6" ht="30" x14ac:dyDescent="0.25">
      <c r="A6" s="3" t="s">
        <v>131</v>
      </c>
      <c r="B6" s="119" t="s">
        <v>4</v>
      </c>
      <c r="C6" s="119" t="s">
        <v>58</v>
      </c>
      <c r="D6" s="119" t="s">
        <v>59</v>
      </c>
      <c r="E6" s="119" t="s">
        <v>60</v>
      </c>
      <c r="F6" s="144" t="s">
        <v>314</v>
      </c>
    </row>
    <row r="7" spans="1:6" x14ac:dyDescent="0.25">
      <c r="B7" s="36"/>
      <c r="C7" s="36"/>
      <c r="D7" s="36"/>
      <c r="E7" s="36"/>
      <c r="F7" s="145"/>
    </row>
    <row r="8" spans="1:6" x14ac:dyDescent="0.25">
      <c r="A8" t="s">
        <v>216</v>
      </c>
      <c r="B8" s="36">
        <f>SUMIF(Labour!B:B,$A8,Labour!I:I)</f>
        <v>0</v>
      </c>
      <c r="C8" s="36">
        <f>SUMIF(Material!B:B,$A8,Material!J:J)</f>
        <v>0</v>
      </c>
      <c r="D8" s="36">
        <f>SUMIF(Travel!B:B,$A8,Travel!L:L)</f>
        <v>0</v>
      </c>
      <c r="E8" s="36">
        <f>SUMIF(ODC!B:B,$A8,ODC!K:K)</f>
        <v>0</v>
      </c>
      <c r="F8" s="146">
        <f>SUM(B8:E8)</f>
        <v>0</v>
      </c>
    </row>
    <row r="9" spans="1:6" x14ac:dyDescent="0.25">
      <c r="A9" t="s">
        <v>117</v>
      </c>
      <c r="B9" s="36">
        <f>SUMIF(Labour!B:B,$A9,Labour!I:I)</f>
        <v>0</v>
      </c>
      <c r="C9" s="36">
        <f>SUMIF(Material!B:B,$A9,Material!J:J)</f>
        <v>0</v>
      </c>
      <c r="D9" s="36">
        <f>SUMIF(Travel!B:B,$A9,Travel!L:L)</f>
        <v>0</v>
      </c>
      <c r="E9" s="36">
        <f>SUMIF(ODC!B:B,$A9,ODC!K:K)</f>
        <v>0</v>
      </c>
      <c r="F9" s="146">
        <f t="shared" ref="F9:F34" si="0">SUM(B9:E9)</f>
        <v>0</v>
      </c>
    </row>
    <row r="10" spans="1:6" x14ac:dyDescent="0.25">
      <c r="A10" t="s">
        <v>118</v>
      </c>
      <c r="B10" s="36">
        <f>SUMIF(Labour!B:B,$A10,Labour!I:I)</f>
        <v>0</v>
      </c>
      <c r="C10" s="36">
        <f>SUMIF(Material!B:B,$A10,Material!J:J)</f>
        <v>0</v>
      </c>
      <c r="D10" s="36">
        <f>SUMIF(Travel!B:B,$A10,Travel!L:L)</f>
        <v>0</v>
      </c>
      <c r="E10" s="36">
        <f>SUMIF(ODC!B:B,$A10,ODC!K:K)</f>
        <v>0</v>
      </c>
      <c r="F10" s="146">
        <f t="shared" si="0"/>
        <v>0</v>
      </c>
    </row>
    <row r="11" spans="1:6" x14ac:dyDescent="0.25">
      <c r="A11" t="s">
        <v>119</v>
      </c>
      <c r="B11" s="36">
        <f>SUMIF(Labour!B:B,$A11,Labour!I:I)</f>
        <v>0</v>
      </c>
      <c r="C11" s="36">
        <f>SUMIF(Material!B:B,$A11,Material!J:J)</f>
        <v>0</v>
      </c>
      <c r="D11" s="36">
        <f>SUMIF(Travel!B:B,$A11,Travel!L:L)</f>
        <v>0</v>
      </c>
      <c r="E11" s="36">
        <f>SUMIF(ODC!B:B,$A11,ODC!K:K)</f>
        <v>0</v>
      </c>
      <c r="F11" s="146">
        <f t="shared" si="0"/>
        <v>0</v>
      </c>
    </row>
    <row r="12" spans="1:6" x14ac:dyDescent="0.25">
      <c r="A12" t="s">
        <v>217</v>
      </c>
      <c r="B12" s="36">
        <f>SUMIF(Labour!B:B,$A12,Labour!I:I)</f>
        <v>0</v>
      </c>
      <c r="C12" s="36">
        <f>SUMIF(Material!B:B,$A12,Material!J:J)</f>
        <v>0</v>
      </c>
      <c r="D12" s="36">
        <f>SUMIF(Travel!B:B,$A12,Travel!L:L)</f>
        <v>0</v>
      </c>
      <c r="E12" s="36">
        <f>SUMIF(ODC!B:B,$A12,ODC!K:K)</f>
        <v>0</v>
      </c>
      <c r="F12" s="146">
        <f t="shared" si="0"/>
        <v>0</v>
      </c>
    </row>
    <row r="13" spans="1:6" x14ac:dyDescent="0.25">
      <c r="A13" t="s">
        <v>218</v>
      </c>
      <c r="B13" s="36">
        <f>SUMIF(Labour!B:B,$A13,Labour!I:I)</f>
        <v>0</v>
      </c>
      <c r="C13" s="36">
        <f>SUMIF(Material!B:B,$A13,Material!J:J)</f>
        <v>0</v>
      </c>
      <c r="D13" s="36">
        <f>SUMIF(Travel!B:B,$A13,Travel!L:L)</f>
        <v>0</v>
      </c>
      <c r="E13" s="36">
        <f>SUMIF(ODC!B:B,$A13,ODC!K:K)</f>
        <v>0</v>
      </c>
      <c r="F13" s="146">
        <f t="shared" si="0"/>
        <v>0</v>
      </c>
    </row>
    <row r="14" spans="1:6" x14ac:dyDescent="0.25">
      <c r="A14" t="s">
        <v>219</v>
      </c>
      <c r="B14" s="36">
        <f>SUMIF(Labour!B:B,$A14,Labour!I:I)</f>
        <v>0</v>
      </c>
      <c r="C14" s="36">
        <f>SUMIF(Material!B:B,$A14,Material!J:J)</f>
        <v>0</v>
      </c>
      <c r="D14" s="36">
        <f>SUMIF(Travel!B:B,$A14,Travel!L:L)</f>
        <v>0</v>
      </c>
      <c r="E14" s="36">
        <f>SUMIF(ODC!B:B,$A14,ODC!K:K)</f>
        <v>0</v>
      </c>
      <c r="F14" s="146">
        <f t="shared" si="0"/>
        <v>0</v>
      </c>
    </row>
    <row r="15" spans="1:6" x14ac:dyDescent="0.25">
      <c r="A15" t="s">
        <v>220</v>
      </c>
      <c r="B15" s="36">
        <f>SUMIF(Labour!B:B,$A15,Labour!I:I)</f>
        <v>0</v>
      </c>
      <c r="C15" s="36">
        <f>SUMIF(Material!B:B,$A15,Material!J:J)</f>
        <v>0</v>
      </c>
      <c r="D15" s="36">
        <f>SUMIF(Travel!B:B,$A15,Travel!L:L)</f>
        <v>0</v>
      </c>
      <c r="E15" s="36">
        <f>SUMIF(ODC!B:B,$A15,ODC!K:K)</f>
        <v>0</v>
      </c>
      <c r="F15" s="146">
        <f t="shared" si="0"/>
        <v>0</v>
      </c>
    </row>
    <row r="16" spans="1:6" x14ac:dyDescent="0.25">
      <c r="A16" t="s">
        <v>120</v>
      </c>
      <c r="B16" s="36">
        <f>SUMIF(Labour!B:B,$A16,Labour!I:I)</f>
        <v>0</v>
      </c>
      <c r="C16" s="36">
        <f>SUMIF(Material!B:B,$A16,Material!J:J)</f>
        <v>0</v>
      </c>
      <c r="D16" s="36">
        <f>SUMIF(Travel!B:B,$A16,Travel!L:L)</f>
        <v>0</v>
      </c>
      <c r="E16" s="36">
        <f>SUMIF(ODC!B:B,$A16,ODC!K:K)</f>
        <v>0</v>
      </c>
      <c r="F16" s="146">
        <f t="shared" si="0"/>
        <v>0</v>
      </c>
    </row>
    <row r="17" spans="1:6" x14ac:dyDescent="0.25">
      <c r="A17" t="s">
        <v>121</v>
      </c>
      <c r="B17" s="36">
        <f>SUMIF(Labour!B:B,$A17,Labour!I:I)</f>
        <v>0</v>
      </c>
      <c r="C17" s="36">
        <f>SUMIF(Material!B:B,$A17,Material!J:J)</f>
        <v>0</v>
      </c>
      <c r="D17" s="36">
        <f>SUMIF(Travel!B:B,$A17,Travel!L:L)</f>
        <v>0</v>
      </c>
      <c r="E17" s="36">
        <f>SUMIF(ODC!B:B,$A17,ODC!K:K)</f>
        <v>0</v>
      </c>
      <c r="F17" s="146">
        <f t="shared" si="0"/>
        <v>0</v>
      </c>
    </row>
    <row r="18" spans="1:6" x14ac:dyDescent="0.25">
      <c r="A18" t="s">
        <v>122</v>
      </c>
      <c r="B18" s="36">
        <f>SUMIF(Labour!B:B,$A18,Labour!I:I)</f>
        <v>0</v>
      </c>
      <c r="C18" s="36">
        <f>SUMIF(Material!B:B,$A18,Material!J:J)</f>
        <v>0</v>
      </c>
      <c r="D18" s="36">
        <f>SUMIF(Travel!B:B,$A18,Travel!L:L)</f>
        <v>0</v>
      </c>
      <c r="E18" s="36">
        <f>SUMIF(ODC!B:B,$A18,ODC!K:K)</f>
        <v>0</v>
      </c>
      <c r="F18" s="146">
        <f t="shared" si="0"/>
        <v>0</v>
      </c>
    </row>
    <row r="19" spans="1:6" x14ac:dyDescent="0.25">
      <c r="A19" t="s">
        <v>221</v>
      </c>
      <c r="B19" s="36">
        <f>SUMIF(Labour!B:B,$A19,Labour!I:I)</f>
        <v>0</v>
      </c>
      <c r="C19" s="36">
        <f>SUMIF(Material!B:B,$A19,Material!J:J)</f>
        <v>0</v>
      </c>
      <c r="D19" s="36">
        <f>SUMIF(Travel!B:B,$A19,Travel!L:L)</f>
        <v>0</v>
      </c>
      <c r="E19" s="36">
        <f>SUMIF(ODC!B:B,$A19,ODC!K:K)</f>
        <v>0</v>
      </c>
      <c r="F19" s="146">
        <f t="shared" si="0"/>
        <v>0</v>
      </c>
    </row>
    <row r="20" spans="1:6" x14ac:dyDescent="0.25">
      <c r="A20" t="s">
        <v>222</v>
      </c>
      <c r="B20" s="36">
        <f>SUMIF(Labour!B:B,$A20,Labour!I:I)</f>
        <v>0</v>
      </c>
      <c r="C20" s="36">
        <f>SUMIF(Material!B:B,$A20,Material!J:J)</f>
        <v>0</v>
      </c>
      <c r="D20" s="36">
        <f>SUMIF(Travel!B:B,$A20,Travel!L:L)</f>
        <v>0</v>
      </c>
      <c r="E20" s="36">
        <f>SUMIF(ODC!B:B,$A20,ODC!K:K)</f>
        <v>0</v>
      </c>
      <c r="F20" s="146">
        <f t="shared" si="0"/>
        <v>0</v>
      </c>
    </row>
    <row r="21" spans="1:6" x14ac:dyDescent="0.25">
      <c r="A21" t="s">
        <v>223</v>
      </c>
      <c r="B21" s="36">
        <f>SUMIF(Labour!B:B,$A21,Labour!I:I)</f>
        <v>0</v>
      </c>
      <c r="C21" s="36">
        <f>SUMIF(Material!B:B,$A21,Material!J:J)</f>
        <v>0</v>
      </c>
      <c r="D21" s="36">
        <f>SUMIF(Travel!B:B,$A21,Travel!L:L)</f>
        <v>0</v>
      </c>
      <c r="E21" s="36">
        <f>SUMIF(ODC!B:B,$A21,ODC!K:K)</f>
        <v>0</v>
      </c>
      <c r="F21" s="146">
        <f t="shared" si="0"/>
        <v>0</v>
      </c>
    </row>
    <row r="22" spans="1:6" x14ac:dyDescent="0.25">
      <c r="A22" t="s">
        <v>224</v>
      </c>
      <c r="B22" s="36">
        <f>SUMIF(Labour!B:B,$A22,Labour!I:I)</f>
        <v>0</v>
      </c>
      <c r="C22" s="36">
        <f>SUMIF(Material!B:B,$A22,Material!J:J)</f>
        <v>0</v>
      </c>
      <c r="D22" s="36">
        <f>SUMIF(Travel!B:B,$A22,Travel!L:L)</f>
        <v>0</v>
      </c>
      <c r="E22" s="36">
        <f>SUMIF(ODC!B:B,$A22,ODC!K:K)</f>
        <v>0</v>
      </c>
      <c r="F22" s="146">
        <f t="shared" si="0"/>
        <v>0</v>
      </c>
    </row>
    <row r="23" spans="1:6" x14ac:dyDescent="0.25">
      <c r="A23" t="s">
        <v>225</v>
      </c>
      <c r="B23" s="36">
        <f>SUMIF(Labour!B:B,$A23,Labour!I:I)</f>
        <v>0</v>
      </c>
      <c r="C23" s="36">
        <f>SUMIF(Material!B:B,$A23,Material!J:J)</f>
        <v>0</v>
      </c>
      <c r="D23" s="36">
        <f>SUMIF(Travel!B:B,$A23,Travel!L:L)</f>
        <v>0</v>
      </c>
      <c r="E23" s="36">
        <f>SUMIF(ODC!B:B,$A23,ODC!K:K)</f>
        <v>0</v>
      </c>
      <c r="F23" s="146">
        <f t="shared" si="0"/>
        <v>0</v>
      </c>
    </row>
    <row r="24" spans="1:6" x14ac:dyDescent="0.25">
      <c r="A24" t="s">
        <v>226</v>
      </c>
      <c r="B24" s="36">
        <f>SUMIF(Labour!B:B,$A24,Labour!I:I)</f>
        <v>0</v>
      </c>
      <c r="C24" s="36">
        <f>SUMIF(Material!B:B,$A24,Material!J:J)</f>
        <v>0</v>
      </c>
      <c r="D24" s="36">
        <f>SUMIF(Travel!B:B,$A24,Travel!L:L)</f>
        <v>0</v>
      </c>
      <c r="E24" s="36">
        <f>SUMIF(ODC!B:B,$A24,ODC!K:K)</f>
        <v>0</v>
      </c>
      <c r="F24" s="146">
        <f t="shared" si="0"/>
        <v>0</v>
      </c>
    </row>
    <row r="25" spans="1:6" x14ac:dyDescent="0.25">
      <c r="A25" t="s">
        <v>227</v>
      </c>
      <c r="B25" s="36">
        <f>SUMIF(Labour!B:B,$A25,Labour!I:I)</f>
        <v>0</v>
      </c>
      <c r="C25" s="36">
        <f>SUMIF(Material!B:B,$A25,Material!J:J)</f>
        <v>0</v>
      </c>
      <c r="D25" s="36">
        <f>SUMIF(Travel!B:B,$A25,Travel!L:L)</f>
        <v>0</v>
      </c>
      <c r="E25" s="36">
        <f>SUMIF(ODC!B:B,$A25,ODC!K:K)</f>
        <v>0</v>
      </c>
      <c r="F25" s="146">
        <f t="shared" si="0"/>
        <v>0</v>
      </c>
    </row>
    <row r="26" spans="1:6" x14ac:dyDescent="0.25">
      <c r="A26" t="s">
        <v>228</v>
      </c>
      <c r="B26" s="36">
        <f>SUMIF(Labour!B:B,$A26,Labour!I:I)</f>
        <v>0</v>
      </c>
      <c r="C26" s="36">
        <f>SUMIF(Material!B:B,$A26,Material!J:J)</f>
        <v>0</v>
      </c>
      <c r="D26" s="36">
        <f>SUMIF(Travel!B:B,$A26,Travel!L:L)</f>
        <v>0</v>
      </c>
      <c r="E26" s="36">
        <f>SUMIF(ODC!B:B,$A26,ODC!K:K)</f>
        <v>0</v>
      </c>
      <c r="F26" s="146">
        <f t="shared" si="0"/>
        <v>0</v>
      </c>
    </row>
    <row r="27" spans="1:6" x14ac:dyDescent="0.25">
      <c r="A27" t="s">
        <v>229</v>
      </c>
      <c r="B27" s="36">
        <f>SUMIF(Labour!B:B,$A27,Labour!I:I)</f>
        <v>0</v>
      </c>
      <c r="C27" s="36">
        <f>SUMIF(Material!B:B,$A27,Material!J:J)</f>
        <v>0</v>
      </c>
      <c r="D27" s="36">
        <f>SUMIF(Travel!B:B,$A27,Travel!L:L)</f>
        <v>0</v>
      </c>
      <c r="E27" s="36">
        <f>SUMIF(ODC!B:B,$A27,ODC!K:K)</f>
        <v>0</v>
      </c>
      <c r="F27" s="146">
        <f t="shared" si="0"/>
        <v>0</v>
      </c>
    </row>
    <row r="28" spans="1:6" x14ac:dyDescent="0.25">
      <c r="A28" t="s">
        <v>323</v>
      </c>
      <c r="B28" s="36">
        <f>SUMIF(Labour!B:B,$A28,Labour!I:I)</f>
        <v>0</v>
      </c>
      <c r="C28" s="36">
        <f>SUMIF(Material!B:B,$A28,Material!J:J)</f>
        <v>0</v>
      </c>
      <c r="D28" s="36">
        <f>SUMIF(Travel!B:B,$A28,Travel!L:L)</f>
        <v>0</v>
      </c>
      <c r="E28" s="36">
        <f>SUMIF(ODC!B:B,$A28,ODC!K:K)</f>
        <v>0</v>
      </c>
      <c r="F28" s="146">
        <f t="shared" si="0"/>
        <v>0</v>
      </c>
    </row>
    <row r="29" spans="1:6" x14ac:dyDescent="0.25">
      <c r="A29" t="s">
        <v>324</v>
      </c>
      <c r="B29" s="36">
        <f>SUMIF(Labour!B:B,$A29,Labour!I:I)</f>
        <v>0</v>
      </c>
      <c r="C29" s="36">
        <f>SUMIF(Material!B:B,$A29,Material!J:J)</f>
        <v>0</v>
      </c>
      <c r="D29" s="36">
        <f>SUMIF(Travel!B:B,$A29,Travel!L:L)</f>
        <v>0</v>
      </c>
      <c r="E29" s="36">
        <f>SUMIF(ODC!B:B,$A29,ODC!K:K)</f>
        <v>0</v>
      </c>
      <c r="F29" s="146">
        <f t="shared" si="0"/>
        <v>0</v>
      </c>
    </row>
    <row r="30" spans="1:6" x14ac:dyDescent="0.25">
      <c r="A30" t="s">
        <v>325</v>
      </c>
      <c r="B30" s="36">
        <f>SUMIF(Labour!B:B,$A30,Labour!I:I)</f>
        <v>0</v>
      </c>
      <c r="C30" s="36">
        <f>SUMIF(Material!B:B,$A30,Material!J:J)</f>
        <v>0</v>
      </c>
      <c r="D30" s="36">
        <f>SUMIF(Travel!B:B,$A30,Travel!L:L)</f>
        <v>0</v>
      </c>
      <c r="E30" s="36">
        <f>SUMIF(ODC!B:B,$A30,ODC!K:K)</f>
        <v>0</v>
      </c>
      <c r="F30" s="146">
        <f t="shared" si="0"/>
        <v>0</v>
      </c>
    </row>
    <row r="31" spans="1:6" x14ac:dyDescent="0.25">
      <c r="A31" t="s">
        <v>326</v>
      </c>
      <c r="B31" s="36">
        <f>SUMIF(Labour!B:B,$A31,Labour!I:I)</f>
        <v>0</v>
      </c>
      <c r="C31" s="36">
        <f>SUMIF(Material!B:B,$A31,Material!J:J)</f>
        <v>0</v>
      </c>
      <c r="D31" s="36">
        <f>SUMIF(Travel!B:B,$A31,Travel!L:L)</f>
        <v>0</v>
      </c>
      <c r="E31" s="36">
        <f>SUMIF(ODC!B:B,$A31,ODC!K:K)</f>
        <v>0</v>
      </c>
      <c r="F31" s="146">
        <f t="shared" si="0"/>
        <v>0</v>
      </c>
    </row>
    <row r="32" spans="1:6" x14ac:dyDescent="0.25">
      <c r="A32" t="s">
        <v>327</v>
      </c>
      <c r="B32" s="36">
        <f>SUMIF(Labour!B:B,$A32,Labour!I:I)</f>
        <v>0</v>
      </c>
      <c r="C32" s="36">
        <f>SUMIF(Material!B:B,$A32,Material!J:J)</f>
        <v>0</v>
      </c>
      <c r="D32" s="36">
        <f>SUMIF(Travel!B:B,$A32,Travel!L:L)</f>
        <v>0</v>
      </c>
      <c r="E32" s="36">
        <f>SUMIF(ODC!B:B,$A32,ODC!K:K)</f>
        <v>0</v>
      </c>
      <c r="F32" s="146">
        <f t="shared" si="0"/>
        <v>0</v>
      </c>
    </row>
    <row r="33" spans="1:6" x14ac:dyDescent="0.25">
      <c r="A33" t="s">
        <v>328</v>
      </c>
      <c r="B33" s="36">
        <f>SUMIF(Labour!B:B,$A33,Labour!I:I)</f>
        <v>0</v>
      </c>
      <c r="C33" s="36">
        <f>SUMIF(Material!B:B,$A33,Material!J:J)</f>
        <v>0</v>
      </c>
      <c r="D33" s="36">
        <f>SUMIF(Travel!B:B,$A33,Travel!L:L)</f>
        <v>0</v>
      </c>
      <c r="E33" s="36">
        <f>SUMIF(ODC!B:B,$A33,ODC!K:K)</f>
        <v>0</v>
      </c>
      <c r="F33" s="146">
        <f t="shared" si="0"/>
        <v>0</v>
      </c>
    </row>
    <row r="34" spans="1:6" x14ac:dyDescent="0.25">
      <c r="A34" t="s">
        <v>329</v>
      </c>
      <c r="B34" s="36">
        <f>SUMIF(Labour!B:B,$A34,Labour!I:I)</f>
        <v>0</v>
      </c>
      <c r="C34" s="36">
        <f>SUMIF(Material!B:B,$A34,Material!J:J)</f>
        <v>0</v>
      </c>
      <c r="D34" s="36">
        <f>SUMIF(Travel!B:B,$A34,Travel!L:L)</f>
        <v>0</v>
      </c>
      <c r="E34" s="36">
        <f>SUMIF(ODC!B:B,$A34,ODC!K:K)</f>
        <v>0</v>
      </c>
      <c r="F34" s="146">
        <f t="shared" si="0"/>
        <v>0</v>
      </c>
    </row>
    <row r="35" spans="1:6" s="81" customFormat="1" ht="12.75" customHeight="1" x14ac:dyDescent="0.25">
      <c r="B35" s="82"/>
      <c r="C35" s="82"/>
      <c r="D35" s="82"/>
      <c r="E35" s="82"/>
    </row>
    <row r="36" spans="1:6" x14ac:dyDescent="0.25">
      <c r="A36" s="39"/>
      <c r="B36" s="38" t="s">
        <v>130</v>
      </c>
      <c r="C36" s="37"/>
      <c r="D36" s="37"/>
      <c r="E36" s="37"/>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F12" sqref="F12"/>
    </sheetView>
  </sheetViews>
  <sheetFormatPr defaultRowHeight="15" x14ac:dyDescent="0.25"/>
  <cols>
    <col min="1" max="1" width="30.5703125" style="8" bestFit="1" customWidth="1"/>
    <col min="3" max="3" width="33.85546875" customWidth="1"/>
  </cols>
  <sheetData>
    <row r="1" spans="1:3" x14ac:dyDescent="0.25">
      <c r="A1" s="8" t="s">
        <v>132</v>
      </c>
    </row>
    <row r="2" spans="1:3" x14ac:dyDescent="0.25">
      <c r="A2" s="34" t="s">
        <v>20</v>
      </c>
      <c r="C2" t="s">
        <v>280</v>
      </c>
    </row>
    <row r="3" spans="1:3" x14ac:dyDescent="0.25">
      <c r="A3" s="34" t="s">
        <v>21</v>
      </c>
      <c r="C3" t="s">
        <v>281</v>
      </c>
    </row>
    <row r="4" spans="1:3" x14ac:dyDescent="0.25">
      <c r="A4" s="34" t="s">
        <v>22</v>
      </c>
      <c r="C4" t="s">
        <v>282</v>
      </c>
    </row>
    <row r="5" spans="1:3" x14ac:dyDescent="0.25">
      <c r="A5" s="34" t="s">
        <v>23</v>
      </c>
      <c r="C5" t="s">
        <v>283</v>
      </c>
    </row>
    <row r="6" spans="1:3" x14ac:dyDescent="0.25">
      <c r="A6" s="34" t="s">
        <v>24</v>
      </c>
      <c r="C6" t="s">
        <v>284</v>
      </c>
    </row>
    <row r="7" spans="1:3" x14ac:dyDescent="0.25">
      <c r="A7" s="34" t="s">
        <v>25</v>
      </c>
    </row>
    <row r="8" spans="1:3" x14ac:dyDescent="0.25">
      <c r="A8" s="34" t="s">
        <v>26</v>
      </c>
    </row>
    <row r="9" spans="1:3" x14ac:dyDescent="0.25">
      <c r="A9" s="34" t="s">
        <v>27</v>
      </c>
    </row>
    <row r="10" spans="1:3" x14ac:dyDescent="0.25">
      <c r="A10" s="34" t="s">
        <v>28</v>
      </c>
    </row>
    <row r="11" spans="1:3" x14ac:dyDescent="0.25">
      <c r="A11" s="34" t="s">
        <v>29</v>
      </c>
    </row>
    <row r="12" spans="1:3" x14ac:dyDescent="0.25">
      <c r="A12" s="34" t="s">
        <v>161</v>
      </c>
    </row>
    <row r="13" spans="1:3" x14ac:dyDescent="0.25">
      <c r="A13" s="34" t="s">
        <v>30</v>
      </c>
    </row>
    <row r="14" spans="1:3" x14ac:dyDescent="0.25">
      <c r="A14" s="34" t="s">
        <v>31</v>
      </c>
    </row>
    <row r="15" spans="1:3" x14ac:dyDescent="0.25">
      <c r="A15" s="34" t="s">
        <v>32</v>
      </c>
    </row>
    <row r="16" spans="1:3" x14ac:dyDescent="0.25">
      <c r="A16" s="34" t="s">
        <v>33</v>
      </c>
    </row>
    <row r="17" spans="1:1" x14ac:dyDescent="0.25">
      <c r="A17" s="34" t="s">
        <v>34</v>
      </c>
    </row>
    <row r="18" spans="1:1" x14ac:dyDescent="0.25">
      <c r="A18" s="34" t="s">
        <v>35</v>
      </c>
    </row>
    <row r="19" spans="1:1" x14ac:dyDescent="0.25">
      <c r="A19" s="34"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9"/>
  <sheetViews>
    <sheetView zoomScale="110" zoomScaleNormal="110" workbookViewId="0">
      <selection activeCell="H24" sqref="H24"/>
    </sheetView>
  </sheetViews>
  <sheetFormatPr defaultColWidth="8.85546875" defaultRowHeight="15" x14ac:dyDescent="0.25"/>
  <cols>
    <col min="1" max="1" width="1.7109375" style="209" customWidth="1"/>
    <col min="2" max="2" width="74.5703125" style="209" customWidth="1"/>
    <col min="3" max="3" width="29.140625" style="209" customWidth="1"/>
    <col min="4" max="4" width="10.140625" style="209" customWidth="1"/>
    <col min="5" max="5" width="8.85546875" style="209"/>
    <col min="6" max="6" width="8.140625" style="209" hidden="1" customWidth="1"/>
    <col min="7" max="7" width="5.140625" style="209" hidden="1" customWidth="1"/>
    <col min="8" max="16384" width="8.85546875" style="209"/>
  </cols>
  <sheetData>
    <row r="1" spans="2:7" ht="15.75" thickBot="1" x14ac:dyDescent="0.3"/>
    <row r="2" spans="2:7" x14ac:dyDescent="0.25">
      <c r="B2" s="210"/>
      <c r="C2" s="211"/>
      <c r="D2" s="212"/>
    </row>
    <row r="3" spans="2:7" x14ac:dyDescent="0.25">
      <c r="B3" s="213" t="s">
        <v>48</v>
      </c>
      <c r="C3" s="214"/>
      <c r="D3" s="215"/>
    </row>
    <row r="4" spans="2:7" x14ac:dyDescent="0.25">
      <c r="B4" s="149" t="s">
        <v>78</v>
      </c>
      <c r="C4" s="216" t="str">
        <f>IF(ISBLANK('Offer Summary'!D4)=FALSE, "OK", "Missing Currency")</f>
        <v>Missing Currency</v>
      </c>
      <c r="D4" s="215"/>
    </row>
    <row r="5" spans="2:7" x14ac:dyDescent="0.25">
      <c r="B5" s="149" t="s">
        <v>394</v>
      </c>
      <c r="C5" s="216" t="str">
        <f>IF(ISBLANK('CLIN Summary'!P4)=FALSE, "OK", "Missing Currency")</f>
        <v>Missing Currency</v>
      </c>
      <c r="D5" s="215"/>
    </row>
    <row r="6" spans="2:7" x14ac:dyDescent="0.25">
      <c r="B6" s="149" t="s">
        <v>393</v>
      </c>
      <c r="C6" s="216" t="str">
        <f>IF(ISBLANK('CLIN Summary'!P40)=FALSE, "OK", "Missing Currency")</f>
        <v>Missing Currency</v>
      </c>
      <c r="D6" s="215"/>
    </row>
    <row r="7" spans="2:7" ht="15" customHeight="1" x14ac:dyDescent="0.25">
      <c r="B7" s="217"/>
      <c r="C7" s="218"/>
      <c r="D7" s="215"/>
    </row>
    <row r="8" spans="2:7" x14ac:dyDescent="0.25">
      <c r="B8" s="213" t="s">
        <v>54</v>
      </c>
      <c r="C8" s="218"/>
      <c r="D8" s="219" t="s">
        <v>53</v>
      </c>
    </row>
    <row r="9" spans="2:7" x14ac:dyDescent="0.25">
      <c r="B9" s="149" t="s">
        <v>49</v>
      </c>
      <c r="C9" s="216" t="str">
        <f>IF(OR(D9&lt;=ABS(10^-3),D9&gt;=-ABS(10^-3)),"OK","CHECK FOR ERROR")</f>
        <v>OK</v>
      </c>
      <c r="D9" s="220">
        <f>Tot_OS_Base-Tot_CS_Base</f>
        <v>0</v>
      </c>
    </row>
    <row r="10" spans="2:7" x14ac:dyDescent="0.25">
      <c r="B10" s="149" t="s">
        <v>50</v>
      </c>
      <c r="C10" s="216" t="str">
        <f>IF(OR(D10&lt;=ABS(10^-3),D10&gt;=-ABS(10^-3)),"OK","CHECK FOR ERROR")</f>
        <v>OK</v>
      </c>
      <c r="D10" s="220">
        <f>Tot_OS_OptEval-Tot_CS_OptEval</f>
        <v>0</v>
      </c>
    </row>
    <row r="11" spans="2:7" x14ac:dyDescent="0.25">
      <c r="B11" s="217"/>
      <c r="C11" s="218"/>
      <c r="D11" s="221"/>
    </row>
    <row r="12" spans="2:7" x14ac:dyDescent="0.25">
      <c r="B12" s="213" t="s">
        <v>395</v>
      </c>
      <c r="C12" s="218"/>
      <c r="D12" s="221"/>
    </row>
    <row r="13" spans="2:7" x14ac:dyDescent="0.25">
      <c r="B13" s="149" t="s">
        <v>216</v>
      </c>
      <c r="C13" s="216" t="str">
        <f>IF(AND(D13&lt;=ABS(10^-3),D13&gt;=-ABS(10^-3)),"OK","CHECK FOR ERROR")</f>
        <v>OK</v>
      </c>
      <c r="D13" s="220">
        <f t="shared" ref="D13:D39" si="0">F13-G13</f>
        <v>9.9999999999999995E-21</v>
      </c>
      <c r="F13" s="209">
        <f>'CLIN Summary'!P6</f>
        <v>9.9999999999999995E-21</v>
      </c>
      <c r="G13" s="222">
        <f>'CLIN Detail list'!F8</f>
        <v>0</v>
      </c>
    </row>
    <row r="14" spans="2:7" x14ac:dyDescent="0.25">
      <c r="B14" s="149" t="s">
        <v>117</v>
      </c>
      <c r="C14" s="216" t="str">
        <f t="shared" ref="C14:C39" si="1">IF(AND(D14&lt;=ABS(10^-3),D14&gt;=-ABS(10^-3)),"OK","CHECK FOR ERROR")</f>
        <v>OK</v>
      </c>
      <c r="D14" s="220">
        <f t="shared" si="0"/>
        <v>9.9999999999999995E-21</v>
      </c>
      <c r="F14" s="209">
        <f>'CLIN Summary'!P10</f>
        <v>9.9999999999999995E-21</v>
      </c>
      <c r="G14" s="222">
        <f>'CLIN Detail list'!F9</f>
        <v>0</v>
      </c>
    </row>
    <row r="15" spans="2:7" x14ac:dyDescent="0.25">
      <c r="B15" s="149" t="s">
        <v>118</v>
      </c>
      <c r="C15" s="216" t="str">
        <f t="shared" si="1"/>
        <v>OK</v>
      </c>
      <c r="D15" s="220">
        <f t="shared" si="0"/>
        <v>9.9999999999999995E-21</v>
      </c>
      <c r="F15" s="209">
        <f>'CLIN Summary'!P11</f>
        <v>9.9999999999999995E-21</v>
      </c>
      <c r="G15" s="222">
        <f>'CLIN Detail list'!F10</f>
        <v>0</v>
      </c>
    </row>
    <row r="16" spans="2:7" x14ac:dyDescent="0.25">
      <c r="B16" s="149" t="s">
        <v>119</v>
      </c>
      <c r="C16" s="216" t="str">
        <f t="shared" si="1"/>
        <v>OK</v>
      </c>
      <c r="D16" s="220">
        <f t="shared" si="0"/>
        <v>9.9999999999999995E-21</v>
      </c>
      <c r="F16" s="209">
        <f>'CLIN Summary'!P12</f>
        <v>9.9999999999999995E-21</v>
      </c>
      <c r="G16" s="222">
        <f>'CLIN Detail list'!F11</f>
        <v>0</v>
      </c>
    </row>
    <row r="17" spans="2:7" x14ac:dyDescent="0.25">
      <c r="B17" s="149" t="s">
        <v>217</v>
      </c>
      <c r="C17" s="216" t="str">
        <f t="shared" si="1"/>
        <v>OK</v>
      </c>
      <c r="D17" s="220">
        <f>F17-G17</f>
        <v>9.9999999999999995E-21</v>
      </c>
      <c r="F17" s="209">
        <f>'CLIN Summary'!P13</f>
        <v>9.9999999999999995E-21</v>
      </c>
      <c r="G17" s="222">
        <f>'CLIN Detail list'!F12</f>
        <v>0</v>
      </c>
    </row>
    <row r="18" spans="2:7" x14ac:dyDescent="0.25">
      <c r="B18" s="149" t="s">
        <v>218</v>
      </c>
      <c r="C18" s="216" t="str">
        <f t="shared" si="1"/>
        <v>OK</v>
      </c>
      <c r="D18" s="220">
        <f t="shared" si="0"/>
        <v>9.9999999999999995E-21</v>
      </c>
      <c r="F18" s="209">
        <f>'CLIN Summary'!P14</f>
        <v>9.9999999999999995E-21</v>
      </c>
      <c r="G18" s="222">
        <f>'CLIN Detail list'!F13</f>
        <v>0</v>
      </c>
    </row>
    <row r="19" spans="2:7" x14ac:dyDescent="0.25">
      <c r="B19" s="149" t="s">
        <v>219</v>
      </c>
      <c r="C19" s="216" t="str">
        <f t="shared" si="1"/>
        <v>OK</v>
      </c>
      <c r="D19" s="220">
        <f t="shared" si="0"/>
        <v>9.9999999999999995E-21</v>
      </c>
      <c r="F19" s="209">
        <f>'CLIN Summary'!P15</f>
        <v>9.9999999999999995E-21</v>
      </c>
      <c r="G19" s="222">
        <f>'CLIN Detail list'!F14</f>
        <v>0</v>
      </c>
    </row>
    <row r="20" spans="2:7" x14ac:dyDescent="0.25">
      <c r="B20" s="149" t="s">
        <v>220</v>
      </c>
      <c r="C20" s="216" t="str">
        <f t="shared" si="1"/>
        <v>OK</v>
      </c>
      <c r="D20" s="220">
        <f t="shared" si="0"/>
        <v>9.9999999999999995E-21</v>
      </c>
      <c r="F20" s="209">
        <f>'CLIN Summary'!P16</f>
        <v>9.9999999999999995E-21</v>
      </c>
      <c r="G20" s="222">
        <f>'CLIN Detail list'!F15</f>
        <v>0</v>
      </c>
    </row>
    <row r="21" spans="2:7" x14ac:dyDescent="0.25">
      <c r="B21" s="149" t="s">
        <v>120</v>
      </c>
      <c r="C21" s="216" t="str">
        <f t="shared" si="1"/>
        <v>OK</v>
      </c>
      <c r="D21" s="220">
        <f t="shared" si="0"/>
        <v>9.9999999999999995E-21</v>
      </c>
      <c r="F21" s="209">
        <f>'CLIN Summary'!P20</f>
        <v>9.9999999999999995E-21</v>
      </c>
      <c r="G21" s="222">
        <f>'CLIN Detail list'!F16</f>
        <v>0</v>
      </c>
    </row>
    <row r="22" spans="2:7" x14ac:dyDescent="0.25">
      <c r="B22" s="149" t="s">
        <v>121</v>
      </c>
      <c r="C22" s="216" t="str">
        <f t="shared" si="1"/>
        <v>OK</v>
      </c>
      <c r="D22" s="220">
        <f t="shared" si="0"/>
        <v>9.9999999999999995E-21</v>
      </c>
      <c r="F22" s="209">
        <f>'CLIN Summary'!P21</f>
        <v>9.9999999999999995E-21</v>
      </c>
      <c r="G22" s="222">
        <f>'CLIN Detail list'!F17</f>
        <v>0</v>
      </c>
    </row>
    <row r="23" spans="2:7" x14ac:dyDescent="0.25">
      <c r="B23" s="149" t="s">
        <v>122</v>
      </c>
      <c r="C23" s="216" t="str">
        <f t="shared" si="1"/>
        <v>OK</v>
      </c>
      <c r="D23" s="220">
        <f t="shared" si="0"/>
        <v>9.9999999999999995E-21</v>
      </c>
      <c r="F23" s="209">
        <f>'CLIN Summary'!P22</f>
        <v>9.9999999999999995E-21</v>
      </c>
      <c r="G23" s="222">
        <f>'CLIN Detail list'!F18</f>
        <v>0</v>
      </c>
    </row>
    <row r="24" spans="2:7" x14ac:dyDescent="0.25">
      <c r="B24" s="149" t="s">
        <v>221</v>
      </c>
      <c r="C24" s="216" t="str">
        <f t="shared" si="1"/>
        <v>OK</v>
      </c>
      <c r="D24" s="220">
        <f t="shared" si="0"/>
        <v>9.9999999999999995E-21</v>
      </c>
      <c r="F24" s="209">
        <f>'CLIN Summary'!P23</f>
        <v>9.9999999999999995E-21</v>
      </c>
      <c r="G24" s="222">
        <f>'CLIN Detail list'!F19</f>
        <v>0</v>
      </c>
    </row>
    <row r="25" spans="2:7" x14ac:dyDescent="0.25">
      <c r="B25" s="149" t="s">
        <v>222</v>
      </c>
      <c r="C25" s="216" t="str">
        <f t="shared" si="1"/>
        <v>OK</v>
      </c>
      <c r="D25" s="220">
        <f t="shared" si="0"/>
        <v>9.9999999999999995E-21</v>
      </c>
      <c r="F25" s="209">
        <f>'CLIN Summary'!P24</f>
        <v>9.9999999999999995E-21</v>
      </c>
      <c r="G25" s="222">
        <f>'CLIN Detail list'!F20</f>
        <v>0</v>
      </c>
    </row>
    <row r="26" spans="2:7" x14ac:dyDescent="0.25">
      <c r="B26" s="149" t="s">
        <v>223</v>
      </c>
      <c r="C26" s="216" t="str">
        <f t="shared" si="1"/>
        <v>OK</v>
      </c>
      <c r="D26" s="220">
        <f t="shared" si="0"/>
        <v>9.9999999999999995E-21</v>
      </c>
      <c r="F26" s="209">
        <f>'CLIN Summary'!P25</f>
        <v>9.9999999999999995E-21</v>
      </c>
      <c r="G26" s="222">
        <f>'CLIN Detail list'!F21</f>
        <v>0</v>
      </c>
    </row>
    <row r="27" spans="2:7" x14ac:dyDescent="0.25">
      <c r="B27" s="149" t="s">
        <v>224</v>
      </c>
      <c r="C27" s="216" t="str">
        <f t="shared" si="1"/>
        <v>OK</v>
      </c>
      <c r="D27" s="220">
        <f t="shared" si="0"/>
        <v>9.9999999999999995E-21</v>
      </c>
      <c r="F27" s="209">
        <f>'CLIN Summary'!P26</f>
        <v>9.9999999999999995E-21</v>
      </c>
      <c r="G27" s="222">
        <f>'CLIN Detail list'!F22</f>
        <v>0</v>
      </c>
    </row>
    <row r="28" spans="2:7" x14ac:dyDescent="0.25">
      <c r="B28" s="149" t="s">
        <v>225</v>
      </c>
      <c r="C28" s="216" t="str">
        <f t="shared" si="1"/>
        <v>OK</v>
      </c>
      <c r="D28" s="220">
        <f t="shared" si="0"/>
        <v>9.9999999999999995E-21</v>
      </c>
      <c r="F28" s="209">
        <f>'CLIN Summary'!P27</f>
        <v>9.9999999999999995E-21</v>
      </c>
      <c r="G28" s="222">
        <f>'CLIN Detail list'!F23</f>
        <v>0</v>
      </c>
    </row>
    <row r="29" spans="2:7" x14ac:dyDescent="0.25">
      <c r="B29" s="149" t="s">
        <v>226</v>
      </c>
      <c r="C29" s="216" t="str">
        <f t="shared" si="1"/>
        <v>OK</v>
      </c>
      <c r="D29" s="220">
        <f t="shared" si="0"/>
        <v>9.9999999999999995E-21</v>
      </c>
      <c r="F29" s="209">
        <f>'CLIN Summary'!P28</f>
        <v>9.9999999999999995E-21</v>
      </c>
      <c r="G29" s="222">
        <f>'CLIN Detail list'!F24</f>
        <v>0</v>
      </c>
    </row>
    <row r="30" spans="2:7" x14ac:dyDescent="0.25">
      <c r="B30" s="149" t="s">
        <v>227</v>
      </c>
      <c r="C30" s="216" t="str">
        <f t="shared" si="1"/>
        <v>OK</v>
      </c>
      <c r="D30" s="220">
        <f t="shared" si="0"/>
        <v>3.9999999999999998E-20</v>
      </c>
      <c r="F30" s="209">
        <f>'CLIN Summary'!P31</f>
        <v>3.9999999999999998E-20</v>
      </c>
      <c r="G30" s="222">
        <f>'CLIN Detail list'!F25</f>
        <v>0</v>
      </c>
    </row>
    <row r="31" spans="2:7" x14ac:dyDescent="0.25">
      <c r="B31" s="149" t="s">
        <v>228</v>
      </c>
      <c r="C31" s="216" t="str">
        <f t="shared" si="1"/>
        <v>OK</v>
      </c>
      <c r="D31" s="220">
        <f t="shared" si="0"/>
        <v>9.9999999999999995E-21</v>
      </c>
      <c r="F31" s="209">
        <f>'CLIN Summary'!P34</f>
        <v>9.9999999999999995E-21</v>
      </c>
      <c r="G31" s="222">
        <f>'CLIN Detail list'!F26</f>
        <v>0</v>
      </c>
    </row>
    <row r="32" spans="2:7" x14ac:dyDescent="0.25">
      <c r="B32" s="149" t="s">
        <v>229</v>
      </c>
      <c r="C32" s="216" t="str">
        <f t="shared" si="1"/>
        <v>OK</v>
      </c>
      <c r="D32" s="220">
        <f t="shared" si="0"/>
        <v>5.5E-18</v>
      </c>
      <c r="F32" s="209">
        <f>'CLIN Summary'!P42</f>
        <v>5.5E-18</v>
      </c>
      <c r="G32" s="222">
        <f>'CLIN Detail list'!F27</f>
        <v>0</v>
      </c>
    </row>
    <row r="33" spans="2:7" x14ac:dyDescent="0.25">
      <c r="B33" s="149" t="s">
        <v>323</v>
      </c>
      <c r="C33" s="216" t="str">
        <f t="shared" si="1"/>
        <v>OK</v>
      </c>
      <c r="D33" s="220">
        <f t="shared" si="0"/>
        <v>2.9999999999999998E-18</v>
      </c>
      <c r="F33" s="209">
        <f>'CLIN Summary'!P43</f>
        <v>2.9999999999999998E-18</v>
      </c>
      <c r="G33" s="222">
        <f>'CLIN Detail list'!F28</f>
        <v>0</v>
      </c>
    </row>
    <row r="34" spans="2:7" x14ac:dyDescent="0.25">
      <c r="B34" s="149" t="s">
        <v>324</v>
      </c>
      <c r="C34" s="216" t="str">
        <f t="shared" si="1"/>
        <v>OK</v>
      </c>
      <c r="D34" s="220">
        <f t="shared" si="0"/>
        <v>9.9999999999999995E-21</v>
      </c>
      <c r="F34" s="209">
        <f>'CLIN Summary'!P44</f>
        <v>9.9999999999999995E-21</v>
      </c>
      <c r="G34" s="222">
        <f>'CLIN Detail list'!F29</f>
        <v>0</v>
      </c>
    </row>
    <row r="35" spans="2:7" x14ac:dyDescent="0.25">
      <c r="B35" s="149" t="s">
        <v>325</v>
      </c>
      <c r="C35" s="216" t="str">
        <f t="shared" si="1"/>
        <v>OK</v>
      </c>
      <c r="D35" s="220">
        <f t="shared" si="0"/>
        <v>9.9999999999999995E-21</v>
      </c>
      <c r="F35" s="209">
        <f>'CLIN Summary'!P45</f>
        <v>9.9999999999999995E-21</v>
      </c>
      <c r="G35" s="222">
        <f>'CLIN Detail list'!F30</f>
        <v>0</v>
      </c>
    </row>
    <row r="36" spans="2:7" x14ac:dyDescent="0.25">
      <c r="B36" s="149" t="s">
        <v>326</v>
      </c>
      <c r="C36" s="216" t="str">
        <f t="shared" si="1"/>
        <v>OK</v>
      </c>
      <c r="D36" s="220">
        <f t="shared" si="0"/>
        <v>2E-19</v>
      </c>
      <c r="F36" s="209">
        <f>'CLIN Summary'!P46</f>
        <v>2E-19</v>
      </c>
      <c r="G36" s="222">
        <f>'CLIN Detail list'!F31</f>
        <v>0</v>
      </c>
    </row>
    <row r="37" spans="2:7" x14ac:dyDescent="0.25">
      <c r="B37" s="149" t="s">
        <v>327</v>
      </c>
      <c r="C37" s="216" t="str">
        <f t="shared" si="1"/>
        <v>OK</v>
      </c>
      <c r="D37" s="220">
        <f t="shared" si="0"/>
        <v>9.9999999999999998E-20</v>
      </c>
      <c r="F37" s="209">
        <f>'CLIN Summary'!P47</f>
        <v>9.9999999999999998E-20</v>
      </c>
      <c r="G37" s="222">
        <f>'CLIN Detail list'!F32</f>
        <v>0</v>
      </c>
    </row>
    <row r="38" spans="2:7" x14ac:dyDescent="0.25">
      <c r="B38" s="149" t="s">
        <v>328</v>
      </c>
      <c r="C38" s="216" t="str">
        <f t="shared" si="1"/>
        <v>OK</v>
      </c>
      <c r="D38" s="220">
        <f t="shared" si="0"/>
        <v>9.9999999999999995E-21</v>
      </c>
      <c r="F38" s="209">
        <f>'CLIN Summary'!P48</f>
        <v>9.9999999999999995E-21</v>
      </c>
      <c r="G38" s="222">
        <f>'CLIN Detail list'!F33</f>
        <v>0</v>
      </c>
    </row>
    <row r="39" spans="2:7" ht="15.75" thickBot="1" x14ac:dyDescent="0.3">
      <c r="B39" s="150" t="s">
        <v>329</v>
      </c>
      <c r="C39" s="223" t="str">
        <f t="shared" si="1"/>
        <v>OK</v>
      </c>
      <c r="D39" s="224">
        <f t="shared" si="0"/>
        <v>9.9999999999999995E-21</v>
      </c>
      <c r="F39" s="209">
        <f>'CLIN Summary'!P49</f>
        <v>9.9999999999999995E-21</v>
      </c>
      <c r="G39" s="222">
        <f>'CLIN Detail list'!F34</f>
        <v>0</v>
      </c>
    </row>
  </sheetData>
  <conditionalFormatting sqref="C4">
    <cfRule type="containsText" dxfId="132" priority="21" operator="containsText" text="OK">
      <formula>NOT(ISERROR(SEARCH("OK",C4)))</formula>
    </cfRule>
    <cfRule type="containsText" dxfId="131" priority="22" operator="containsText" text="Missing Currency">
      <formula>NOT(ISERROR(SEARCH("Missing Currency",C4)))</formula>
    </cfRule>
  </conditionalFormatting>
  <conditionalFormatting sqref="C5">
    <cfRule type="containsText" dxfId="130" priority="9" operator="containsText" text="OK">
      <formula>NOT(ISERROR(SEARCH("OK",C5)))</formula>
    </cfRule>
    <cfRule type="containsText" dxfId="129" priority="10" operator="containsText" text="Missing Currency">
      <formula>NOT(ISERROR(SEARCH("Missing Currency",C5)))</formula>
    </cfRule>
  </conditionalFormatting>
  <conditionalFormatting sqref="C6">
    <cfRule type="containsText" dxfId="128" priority="7" operator="containsText" text="OK">
      <formula>NOT(ISERROR(SEARCH("OK",C6)))</formula>
    </cfRule>
    <cfRule type="containsText" dxfId="127" priority="8" operator="containsText" text="Missing Currency">
      <formula>NOT(ISERROR(SEARCH("Missing Currency",C6)))</formula>
    </cfRule>
  </conditionalFormatting>
  <conditionalFormatting sqref="C13:C39">
    <cfRule type="containsText" dxfId="126" priority="5" operator="containsText" text="check for error">
      <formula>NOT(ISERROR(SEARCH("check for error",C13)))</formula>
    </cfRule>
    <cfRule type="containsText" dxfId="125" priority="6" operator="containsText" text="OK">
      <formula>NOT(ISERROR(SEARCH("OK",C13)))</formula>
    </cfRule>
  </conditionalFormatting>
  <conditionalFormatting sqref="C9">
    <cfRule type="containsText" dxfId="124" priority="3" operator="containsText" text="check for error">
      <formula>NOT(ISERROR(SEARCH("check for error",C9)))</formula>
    </cfRule>
    <cfRule type="containsText" dxfId="123" priority="4" operator="containsText" text="OK">
      <formula>NOT(ISERROR(SEARCH("OK",C9)))</formula>
    </cfRule>
  </conditionalFormatting>
  <conditionalFormatting sqref="C10">
    <cfRule type="containsText" dxfId="122" priority="1" operator="containsText" text="check for error">
      <formula>NOT(ISERROR(SEARCH("check for error",C10)))</formula>
    </cfRule>
    <cfRule type="containsText" dxfId="121" priority="2" operator="containsText" text="OK">
      <formula>NOT(ISERROR(SEARCH("OK",C10)))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&amp;CNATO UNCLASSIFIED&amp;RCO-14252-NNMS</oddHeader>
    <oddFooter>&amp;CNATO UNCLASSIFIED&amp;RCO-14252-NNMS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E26"/>
  <sheetViews>
    <sheetView tabSelected="1" zoomScale="110" zoomScaleNormal="110" workbookViewId="0">
      <selection activeCell="D7" sqref="D7"/>
    </sheetView>
  </sheetViews>
  <sheetFormatPr defaultColWidth="8.85546875" defaultRowHeight="15" x14ac:dyDescent="0.25"/>
  <cols>
    <col min="1" max="1" width="1.7109375" style="4" customWidth="1"/>
    <col min="2" max="2" width="10.42578125" style="4" customWidth="1"/>
    <col min="3" max="3" width="109.85546875" style="4" customWidth="1"/>
    <col min="4" max="4" width="23.85546875" style="4" customWidth="1"/>
    <col min="5" max="16384" width="8.85546875" style="4"/>
  </cols>
  <sheetData>
    <row r="2" spans="2:5" x14ac:dyDescent="0.25">
      <c r="D2" s="16" t="s">
        <v>94</v>
      </c>
      <c r="E2" s="16"/>
    </row>
    <row r="3" spans="2:5" ht="34.5" x14ac:dyDescent="0.25">
      <c r="B3" s="59" t="s">
        <v>39</v>
      </c>
      <c r="C3" s="59" t="s">
        <v>38</v>
      </c>
      <c r="D3" s="59" t="s">
        <v>51</v>
      </c>
    </row>
    <row r="4" spans="2:5" ht="14.45" customHeight="1" x14ac:dyDescent="0.25">
      <c r="B4" s="60"/>
      <c r="C4" s="103" t="s">
        <v>90</v>
      </c>
      <c r="D4" s="104"/>
    </row>
    <row r="5" spans="2:5" ht="14.45" customHeight="1" thickBot="1" x14ac:dyDescent="0.3">
      <c r="B5" s="84"/>
      <c r="C5" s="85"/>
    </row>
    <row r="6" spans="2:5" ht="20.100000000000001" customHeight="1" x14ac:dyDescent="0.25">
      <c r="B6" s="86" t="s">
        <v>164</v>
      </c>
      <c r="C6" s="87"/>
      <c r="D6" s="88">
        <f>SUBTOTAL(9,D9:D15)</f>
        <v>2.1999999999999998E-19</v>
      </c>
    </row>
    <row r="7" spans="2:5" ht="20.100000000000001" customHeight="1" thickBot="1" x14ac:dyDescent="0.3">
      <c r="B7" s="89" t="s">
        <v>295</v>
      </c>
      <c r="C7" s="61"/>
      <c r="D7" s="90">
        <f>SUBTOTAL(9,D9:D26)</f>
        <v>4.8364921103675818E-17</v>
      </c>
    </row>
    <row r="8" spans="2:5" ht="5.45" customHeight="1" thickBot="1" x14ac:dyDescent="0.3">
      <c r="B8" s="91"/>
      <c r="C8" s="92"/>
      <c r="D8" s="93"/>
    </row>
    <row r="9" spans="2:5" x14ac:dyDescent="0.25">
      <c r="B9" s="94" t="s">
        <v>12</v>
      </c>
      <c r="C9" s="95" t="str">
        <f>'CLIN Summary'!C5</f>
        <v>CLIN 1 (BASE-EVALUATED) - CLS MANAGEMENT</v>
      </c>
      <c r="D9" s="96">
        <f>'CLIN Summary'!P7</f>
        <v>9.9999999999999995E-21</v>
      </c>
    </row>
    <row r="10" spans="2:5" x14ac:dyDescent="0.25">
      <c r="B10" s="97" t="s">
        <v>13</v>
      </c>
      <c r="C10" s="62" t="str">
        <f>'CLIN Summary'!C8</f>
        <v>CLIN 2 (BASE-EVALUATED) - HARDWARE MAINTENANCE</v>
      </c>
      <c r="D10" s="98">
        <f>'CLIN Summary'!P17</f>
        <v>6.9999999999999989E-20</v>
      </c>
    </row>
    <row r="11" spans="2:5" x14ac:dyDescent="0.25">
      <c r="B11" s="97" t="s">
        <v>40</v>
      </c>
      <c r="C11" s="62" t="str">
        <f>'CLIN Summary'!C18</f>
        <v>CLIN 3 (BASE-EVALUATED) - SOFTWARE MAINTENANCE</v>
      </c>
      <c r="D11" s="98">
        <f>'CLIN Summary'!P29</f>
        <v>8.9999999999999979E-20</v>
      </c>
    </row>
    <row r="12" spans="2:5" x14ac:dyDescent="0.25">
      <c r="B12" s="97" t="s">
        <v>15</v>
      </c>
      <c r="C12" s="62" t="str">
        <f>'CLIN Summary'!C30</f>
        <v>CLIN 4 (BASE-EVALUATED) - CLS PERFORMANCE REVIEW</v>
      </c>
      <c r="D12" s="98">
        <f>'CLIN Summary'!P32</f>
        <v>3.9999999999999998E-20</v>
      </c>
    </row>
    <row r="13" spans="2:5" x14ac:dyDescent="0.25">
      <c r="B13" s="97" t="s">
        <v>16</v>
      </c>
      <c r="C13" s="62" t="str">
        <f>'CLIN Summary'!C33</f>
        <v>CLIN 5 (BASE-EVALUATED) - PACKAGING, HANDLING, STORAGE AND TRANSPORTATION (PHS&amp;T)</v>
      </c>
      <c r="D13" s="98">
        <f>'CLIN Summary'!P35</f>
        <v>9.9999999999999995E-21</v>
      </c>
    </row>
    <row r="14" spans="2:5" ht="2.1" customHeight="1" x14ac:dyDescent="0.25">
      <c r="B14" s="99"/>
      <c r="C14" s="63"/>
      <c r="D14" s="100"/>
    </row>
    <row r="15" spans="2:5" x14ac:dyDescent="0.25">
      <c r="B15" s="101" t="s">
        <v>74</v>
      </c>
      <c r="C15" s="64"/>
      <c r="D15" s="102">
        <f>SUBTOTAL(9,D9:D14)</f>
        <v>2.1999999999999998E-19</v>
      </c>
    </row>
    <row r="16" spans="2:5" x14ac:dyDescent="0.25">
      <c r="B16" s="97" t="s">
        <v>115</v>
      </c>
      <c r="C16" s="62" t="str">
        <f>'CLIN Summary'!C41</f>
        <v>CLIN 6 (OPTION-EVALUATED) - OPTIONAL REQUIREMENTS, BASE YEAR (from 2023 Q3 to 2024 Q2)</v>
      </c>
      <c r="D16" s="98">
        <f>'CLIN Summary'!P50</f>
        <v>8.8400000000000023E-18</v>
      </c>
    </row>
    <row r="17" spans="2:4" x14ac:dyDescent="0.25">
      <c r="B17" s="97" t="s">
        <v>116</v>
      </c>
      <c r="C17" s="62" t="str">
        <f>'CLIN Summary'!C51</f>
        <v>CLIN 7 (OPTION-EVALUATED) - OPTIONAL REQUIREMENTS, OPTION YEAR 1 (from 2024 Q3 to 2025 Q2)</v>
      </c>
      <c r="D17" s="139">
        <f>'CLIN Summary'!P60</f>
        <v>9.1271515587199955E-18</v>
      </c>
    </row>
    <row r="18" spans="2:4" x14ac:dyDescent="0.25">
      <c r="B18" s="97" t="s">
        <v>165</v>
      </c>
      <c r="C18" s="62" t="str">
        <f>'CLIN Summary'!C61</f>
        <v>CLIN 8 (OPTION-EVALUATED) - OPTIONAL REQUIREMENTS, OPTION YEAR 2 (from 2025 Q3 to 2026 Q2)</v>
      </c>
      <c r="D18" s="139">
        <f>'CLIN Summary'!P70</f>
        <v>9.4259626222017845E-18</v>
      </c>
    </row>
    <row r="19" spans="2:4" x14ac:dyDescent="0.25">
      <c r="B19" s="97" t="s">
        <v>166</v>
      </c>
      <c r="C19" s="62" t="str">
        <f>'CLIN Summary'!C71</f>
        <v>CLIN 9 (OPTION-EVALUATED) - OPTIONAL REQUIREMENTS, OPTION YEAR 3 (from 2026 Q3 to 2027 Q2)</v>
      </c>
      <c r="D19" s="139">
        <f>'CLIN Summary'!P80</f>
        <v>9.7369066130932858E-18</v>
      </c>
    </row>
    <row r="20" spans="2:4" x14ac:dyDescent="0.25">
      <c r="B20" s="97" t="s">
        <v>377</v>
      </c>
      <c r="C20" s="62" t="str">
        <f>'CLIN Summary'!C81</f>
        <v>CLIN 10 (OPTION-EVALUATED) - OPTIONAL REQUIREMENTS, OPTION YEAR 4 (from 2027 Q3 to 2028 Q2)</v>
      </c>
      <c r="D20" s="139">
        <f>'CLIN Summary'!P90</f>
        <v>1.0060476176900404E-17</v>
      </c>
    </row>
    <row r="21" spans="2:4" x14ac:dyDescent="0.25">
      <c r="B21" s="97" t="s">
        <v>378</v>
      </c>
      <c r="C21" s="62" t="str">
        <f>'CLIN Summary'!C91</f>
        <v>CLIN 11 (OPTION-EVALUATED) - BASELINE REQUIREMENTS (CLINS 1-5), OPTION YEAR 1 (from 2024 Q3 to 2025 Q2)</v>
      </c>
      <c r="D21" s="139">
        <f>'CLIN Summary'!P97</f>
        <v>2.2714630575999997E-19</v>
      </c>
    </row>
    <row r="22" spans="2:4" x14ac:dyDescent="0.25">
      <c r="B22" s="97" t="s">
        <v>379</v>
      </c>
      <c r="C22" s="62" t="str">
        <f>'CLIN Summary'!C98</f>
        <v>CLIN 12 (OPTION-EVALUATED) - BASELINE REQUIREMENTS (CLINS 1-5), OPTION YEAR 2 (from 2025 Q3 to 2026 Q2)</v>
      </c>
      <c r="D22" s="139">
        <f>'CLIN Summary'!P104</f>
        <v>2.3458278019054205E-19</v>
      </c>
    </row>
    <row r="23" spans="2:4" x14ac:dyDescent="0.25">
      <c r="B23" s="97" t="s">
        <v>380</v>
      </c>
      <c r="C23" s="62" t="str">
        <f>'CLIN Summary'!C105</f>
        <v>CLIN 13 (OPTION-EVALUATED) - BASELINE REQUIREMENTS (CLINS 1-5), OPTION YEAR 3 (from 2026 Q3 to 2027 Q2)</v>
      </c>
      <c r="D23" s="139">
        <f>'CLIN Summary'!P111</f>
        <v>2.423212053032266E-19</v>
      </c>
    </row>
    <row r="24" spans="2:4" x14ac:dyDescent="0.25">
      <c r="B24" s="97" t="s">
        <v>381</v>
      </c>
      <c r="C24" s="62" t="str">
        <f>'CLIN Summary'!C112</f>
        <v>CLIN 14 (OPTION-EVALUATED) - BASELINE REQUIREMENTS (CLINS 1-5), OPTION YEAR 4 (from 2027 Q3 to 2028 Q2)</v>
      </c>
      <c r="D24" s="139">
        <f>'CLIN Summary'!P118</f>
        <v>2.5037384150657106E-19</v>
      </c>
    </row>
    <row r="25" spans="2:4" ht="2.1" customHeight="1" x14ac:dyDescent="0.25">
      <c r="B25" s="99"/>
      <c r="C25" s="63"/>
      <c r="D25" s="100"/>
    </row>
    <row r="26" spans="2:4" ht="15" customHeight="1" x14ac:dyDescent="0.25">
      <c r="B26" s="101" t="s">
        <v>302</v>
      </c>
      <c r="C26" s="64"/>
      <c r="D26" s="102">
        <f>SUBTOTAL(9,D16:D25)</f>
        <v>4.8144921103675817E-17</v>
      </c>
    </row>
  </sheetData>
  <dataValidations count="1">
    <dataValidation type="list" allowBlank="1" showInputMessage="1" showErrorMessage="1" sqref="D4">
      <formula1>rngCurrencies</formula1>
    </dataValidation>
  </dataValidations>
  <pageMargins left="0.70866141732283505" right="0.70866141732283505" top="0.74803149606299202" bottom="0.74803149606299202" header="0.31496062992126" footer="0.31496062992126"/>
  <pageSetup paperSize="9" scale="96" orientation="landscape" horizontalDpi="1200" verticalDpi="1200" r:id="rId1"/>
  <headerFooter>
    <oddHeader>&amp;CNATO UNCLASSIFIED</oddHeader>
    <oddFooter>&amp;CNATO UNCLASSIFIED</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Q120"/>
  <sheetViews>
    <sheetView zoomScale="90" zoomScaleNormal="90" workbookViewId="0">
      <pane ySplit="3" topLeftCell="A31" activePane="bottomLeft" state="frozen"/>
      <selection pane="bottomLeft" activeCell="C62" sqref="C62"/>
    </sheetView>
  </sheetViews>
  <sheetFormatPr defaultColWidth="9.140625" defaultRowHeight="12.75" x14ac:dyDescent="0.25"/>
  <cols>
    <col min="1" max="1" width="1.7109375" style="45" customWidth="1"/>
    <col min="2" max="2" width="10.140625" style="45" customWidth="1"/>
    <col min="3" max="3" width="100.85546875" style="45" customWidth="1"/>
    <col min="4" max="4" width="21.42578125" style="45" bestFit="1" customWidth="1"/>
    <col min="5" max="5" width="24.5703125" style="45" bestFit="1" customWidth="1"/>
    <col min="6" max="6" width="22.28515625" style="45" bestFit="1" customWidth="1"/>
    <col min="7" max="9" width="10.42578125" style="45" customWidth="1"/>
    <col min="10" max="10" width="7.85546875" style="45" customWidth="1"/>
    <col min="11" max="11" width="9.5703125" style="45" customWidth="1"/>
    <col min="12" max="12" width="12.85546875" style="45" customWidth="1"/>
    <col min="13" max="13" width="7.85546875" style="45" bestFit="1" customWidth="1"/>
    <col min="14" max="14" width="12.7109375" style="45" customWidth="1"/>
    <col min="15" max="15" width="11.85546875" style="45" customWidth="1"/>
    <col min="16" max="16" width="12" style="54" customWidth="1"/>
    <col min="17" max="17" width="44.7109375" style="45" customWidth="1"/>
    <col min="18" max="18" width="1.7109375" style="45" customWidth="1"/>
    <col min="19" max="16384" width="9.140625" style="45"/>
  </cols>
  <sheetData>
    <row r="1" spans="1:17" ht="15.75" x14ac:dyDescent="0.25">
      <c r="A1" s="44"/>
      <c r="B1" s="198" t="s">
        <v>215</v>
      </c>
      <c r="C1" s="199"/>
      <c r="D1" s="199"/>
      <c r="E1" s="200"/>
      <c r="F1" s="199"/>
      <c r="G1" s="199"/>
      <c r="H1" s="199"/>
      <c r="I1" s="199"/>
      <c r="J1" s="199"/>
      <c r="K1" s="199"/>
      <c r="L1" s="199"/>
      <c r="M1" s="199"/>
      <c r="N1" s="199"/>
      <c r="O1" s="199"/>
      <c r="P1" s="199"/>
      <c r="Q1" s="201"/>
    </row>
    <row r="2" spans="1:17" ht="15" x14ac:dyDescent="0.25">
      <c r="A2" s="44"/>
      <c r="B2" s="202" t="s">
        <v>389</v>
      </c>
      <c r="C2" s="203"/>
      <c r="D2" s="203"/>
      <c r="E2" s="204"/>
      <c r="F2" s="203"/>
      <c r="G2" s="203"/>
      <c r="H2" s="203"/>
      <c r="I2" s="203"/>
      <c r="J2" s="203"/>
      <c r="K2" s="203"/>
      <c r="L2" s="203"/>
      <c r="M2" s="203"/>
      <c r="N2" s="203"/>
      <c r="O2" s="203"/>
      <c r="P2" s="203"/>
      <c r="Q2" s="205"/>
    </row>
    <row r="3" spans="1:17" s="47" customFormat="1" ht="51" x14ac:dyDescent="0.25">
      <c r="A3" s="46"/>
      <c r="B3" s="57" t="s">
        <v>9</v>
      </c>
      <c r="C3" s="56" t="s">
        <v>70</v>
      </c>
      <c r="D3" s="56" t="s">
        <v>71</v>
      </c>
      <c r="E3" s="56" t="s">
        <v>72</v>
      </c>
      <c r="F3" s="56" t="s">
        <v>91</v>
      </c>
      <c r="G3" s="56" t="s">
        <v>290</v>
      </c>
      <c r="H3" s="56" t="s">
        <v>291</v>
      </c>
      <c r="I3" s="56" t="s">
        <v>292</v>
      </c>
      <c r="J3" s="56" t="s">
        <v>299</v>
      </c>
      <c r="K3" s="56" t="s">
        <v>293</v>
      </c>
      <c r="L3" s="56" t="s">
        <v>331</v>
      </c>
      <c r="M3" s="56" t="s">
        <v>1</v>
      </c>
      <c r="N3" s="56" t="s">
        <v>294</v>
      </c>
      <c r="O3" s="56" t="s">
        <v>382</v>
      </c>
      <c r="P3" s="56" t="s">
        <v>41</v>
      </c>
      <c r="Q3" s="161" t="s">
        <v>129</v>
      </c>
    </row>
    <row r="4" spans="1:17" s="47" customFormat="1" ht="13.5" thickBot="1" x14ac:dyDescent="0.3">
      <c r="B4" s="181"/>
      <c r="C4" s="182"/>
      <c r="D4" s="182"/>
      <c r="E4" s="182"/>
      <c r="F4" s="182"/>
      <c r="G4" s="182"/>
      <c r="H4" s="182"/>
      <c r="I4" s="182"/>
      <c r="J4" s="182"/>
      <c r="K4" s="182"/>
      <c r="L4" s="182"/>
      <c r="M4" s="182"/>
      <c r="N4" s="183"/>
      <c r="O4" s="183" t="s">
        <v>90</v>
      </c>
      <c r="P4" s="184"/>
      <c r="Q4" s="185"/>
    </row>
    <row r="5" spans="1:17" ht="13.5" thickTop="1" x14ac:dyDescent="0.25">
      <c r="B5" s="168" t="s">
        <v>105</v>
      </c>
      <c r="C5" s="169" t="s">
        <v>202</v>
      </c>
      <c r="D5" s="170" t="s">
        <v>203</v>
      </c>
      <c r="E5" s="171"/>
      <c r="F5" s="171"/>
      <c r="G5" s="172"/>
      <c r="H5" s="172"/>
      <c r="I5" s="172"/>
      <c r="J5" s="172"/>
      <c r="K5" s="172"/>
      <c r="L5" s="172"/>
      <c r="M5" s="172"/>
      <c r="N5" s="173"/>
      <c r="O5" s="173"/>
      <c r="P5" s="175" t="s">
        <v>100</v>
      </c>
      <c r="Q5" s="186"/>
    </row>
    <row r="6" spans="1:17" x14ac:dyDescent="0.25">
      <c r="B6" s="130">
        <v>1.1000000000000001</v>
      </c>
      <c r="C6" s="114" t="s">
        <v>201</v>
      </c>
      <c r="D6" s="115" t="s">
        <v>334</v>
      </c>
      <c r="E6" s="115" t="s">
        <v>210</v>
      </c>
      <c r="F6" s="115" t="s">
        <v>212</v>
      </c>
      <c r="G6" s="152">
        <v>0.2</v>
      </c>
      <c r="H6" s="156">
        <v>0.4</v>
      </c>
      <c r="I6" s="156">
        <v>0.4</v>
      </c>
      <c r="J6" s="152">
        <f t="shared" ref="J6" si="0">SUM(G6:I6)</f>
        <v>1</v>
      </c>
      <c r="K6" s="153">
        <v>1</v>
      </c>
      <c r="L6" s="153" t="s">
        <v>332</v>
      </c>
      <c r="M6" s="52">
        <v>1</v>
      </c>
      <c r="N6" s="157">
        <f>10^-20</f>
        <v>9.9999999999999995E-21</v>
      </c>
      <c r="O6" s="158">
        <f>K6*N6</f>
        <v>9.9999999999999995E-21</v>
      </c>
      <c r="P6" s="157">
        <f>M6*O6</f>
        <v>9.9999999999999995E-21</v>
      </c>
      <c r="Q6" s="53"/>
    </row>
    <row r="7" spans="1:17" s="44" customFormat="1" ht="15" customHeight="1" thickBot="1" x14ac:dyDescent="0.3">
      <c r="B7" s="164" t="s">
        <v>101</v>
      </c>
      <c r="C7" s="165"/>
      <c r="D7" s="165"/>
      <c r="E7" s="165"/>
      <c r="F7" s="165"/>
      <c r="G7" s="166"/>
      <c r="H7" s="166"/>
      <c r="I7" s="166"/>
      <c r="J7" s="166"/>
      <c r="K7" s="166"/>
      <c r="L7" s="166"/>
      <c r="M7" s="166"/>
      <c r="N7" s="166"/>
      <c r="O7" s="167"/>
      <c r="P7" s="65">
        <f>SUBTOTAL(9,P5:P6)</f>
        <v>9.9999999999999995E-21</v>
      </c>
      <c r="Q7" s="176"/>
    </row>
    <row r="8" spans="1:17" ht="13.5" thickTop="1" x14ac:dyDescent="0.25">
      <c r="B8" s="168" t="s">
        <v>106</v>
      </c>
      <c r="C8" s="169" t="s">
        <v>200</v>
      </c>
      <c r="D8" s="170" t="s">
        <v>204</v>
      </c>
      <c r="E8" s="171"/>
      <c r="F8" s="171"/>
      <c r="G8" s="172"/>
      <c r="H8" s="172"/>
      <c r="I8" s="172"/>
      <c r="J8" s="172"/>
      <c r="K8" s="172"/>
      <c r="L8" s="172"/>
      <c r="M8" s="172"/>
      <c r="N8" s="173"/>
      <c r="O8" s="174"/>
      <c r="P8" s="175" t="s">
        <v>100</v>
      </c>
      <c r="Q8" s="53"/>
    </row>
    <row r="9" spans="1:17" x14ac:dyDescent="0.25">
      <c r="B9" s="130">
        <v>2.1</v>
      </c>
      <c r="C9" s="129" t="s">
        <v>198</v>
      </c>
      <c r="D9" s="115" t="s">
        <v>205</v>
      </c>
      <c r="E9" s="115" t="s">
        <v>210</v>
      </c>
      <c r="F9" s="115" t="s">
        <v>212</v>
      </c>
      <c r="G9" s="52"/>
      <c r="H9" s="52"/>
      <c r="I9" s="52"/>
      <c r="J9" s="52"/>
      <c r="K9" s="52"/>
      <c r="L9" s="52"/>
      <c r="M9" s="52"/>
      <c r="N9" s="154"/>
      <c r="O9" s="158"/>
      <c r="P9" s="155"/>
      <c r="Q9" s="53"/>
    </row>
    <row r="10" spans="1:17" x14ac:dyDescent="0.25">
      <c r="B10" s="66" t="s">
        <v>107</v>
      </c>
      <c r="C10" s="142" t="s">
        <v>183</v>
      </c>
      <c r="D10" s="115" t="s">
        <v>205</v>
      </c>
      <c r="E10" s="115" t="s">
        <v>210</v>
      </c>
      <c r="F10" s="115" t="s">
        <v>212</v>
      </c>
      <c r="G10" s="152">
        <v>0.2</v>
      </c>
      <c r="H10" s="156">
        <v>0.4</v>
      </c>
      <c r="I10" s="156">
        <v>0.4</v>
      </c>
      <c r="J10" s="152">
        <f t="shared" ref="J10:J16" si="1">SUM(G10:I10)</f>
        <v>1</v>
      </c>
      <c r="K10" s="153">
        <v>1</v>
      </c>
      <c r="L10" s="153" t="s">
        <v>332</v>
      </c>
      <c r="M10" s="52">
        <v>1</v>
      </c>
      <c r="N10" s="157">
        <f>10^-20</f>
        <v>9.9999999999999995E-21</v>
      </c>
      <c r="O10" s="158">
        <f t="shared" ref="O10:O16" si="2">K10*N10</f>
        <v>9.9999999999999995E-21</v>
      </c>
      <c r="P10" s="157">
        <f>M10*O10</f>
        <v>9.9999999999999995E-21</v>
      </c>
      <c r="Q10" s="53"/>
    </row>
    <row r="11" spans="1:17" x14ac:dyDescent="0.25">
      <c r="B11" s="66" t="s">
        <v>108</v>
      </c>
      <c r="C11" s="142" t="s">
        <v>193</v>
      </c>
      <c r="D11" s="115" t="s">
        <v>205</v>
      </c>
      <c r="E11" s="115" t="s">
        <v>210</v>
      </c>
      <c r="F11" s="115" t="s">
        <v>212</v>
      </c>
      <c r="G11" s="152">
        <v>0.2</v>
      </c>
      <c r="H11" s="156">
        <v>0.4</v>
      </c>
      <c r="I11" s="156">
        <v>0.4</v>
      </c>
      <c r="J11" s="152">
        <f t="shared" si="1"/>
        <v>1</v>
      </c>
      <c r="K11" s="153">
        <v>1</v>
      </c>
      <c r="L11" s="153" t="s">
        <v>332</v>
      </c>
      <c r="M11" s="52">
        <v>1</v>
      </c>
      <c r="N11" s="157">
        <f t="shared" ref="N11:N16" si="3">10^-20</f>
        <v>9.9999999999999995E-21</v>
      </c>
      <c r="O11" s="158">
        <f t="shared" si="2"/>
        <v>9.9999999999999995E-21</v>
      </c>
      <c r="P11" s="157">
        <f t="shared" ref="P11:P16" si="4">M11*O11</f>
        <v>9.9999999999999995E-21</v>
      </c>
      <c r="Q11" s="53"/>
    </row>
    <row r="12" spans="1:17" x14ac:dyDescent="0.25">
      <c r="B12" s="66" t="s">
        <v>109</v>
      </c>
      <c r="C12" s="142" t="s">
        <v>194</v>
      </c>
      <c r="D12" s="115" t="s">
        <v>205</v>
      </c>
      <c r="E12" s="115" t="s">
        <v>210</v>
      </c>
      <c r="F12" s="115" t="s">
        <v>212</v>
      </c>
      <c r="G12" s="152">
        <v>0.2</v>
      </c>
      <c r="H12" s="156">
        <v>0.4</v>
      </c>
      <c r="I12" s="156">
        <v>0.4</v>
      </c>
      <c r="J12" s="152">
        <f t="shared" si="1"/>
        <v>1</v>
      </c>
      <c r="K12" s="153">
        <v>1</v>
      </c>
      <c r="L12" s="153" t="s">
        <v>332</v>
      </c>
      <c r="M12" s="52">
        <v>1</v>
      </c>
      <c r="N12" s="157">
        <f t="shared" si="3"/>
        <v>9.9999999999999995E-21</v>
      </c>
      <c r="O12" s="158">
        <f t="shared" si="2"/>
        <v>9.9999999999999995E-21</v>
      </c>
      <c r="P12" s="157">
        <f t="shared" si="4"/>
        <v>9.9999999999999995E-21</v>
      </c>
      <c r="Q12" s="53"/>
    </row>
    <row r="13" spans="1:17" x14ac:dyDescent="0.25">
      <c r="B13" s="66" t="s">
        <v>167</v>
      </c>
      <c r="C13" s="142" t="s">
        <v>195</v>
      </c>
      <c r="D13" s="115" t="s">
        <v>205</v>
      </c>
      <c r="E13" s="115" t="s">
        <v>210</v>
      </c>
      <c r="F13" s="115" t="s">
        <v>212</v>
      </c>
      <c r="G13" s="152">
        <v>0.2</v>
      </c>
      <c r="H13" s="156">
        <v>0.4</v>
      </c>
      <c r="I13" s="156">
        <v>0.4</v>
      </c>
      <c r="J13" s="152">
        <f t="shared" si="1"/>
        <v>1</v>
      </c>
      <c r="K13" s="153">
        <v>1</v>
      </c>
      <c r="L13" s="153" t="s">
        <v>332</v>
      </c>
      <c r="M13" s="52">
        <v>1</v>
      </c>
      <c r="N13" s="157">
        <f t="shared" si="3"/>
        <v>9.9999999999999995E-21</v>
      </c>
      <c r="O13" s="158">
        <f t="shared" si="2"/>
        <v>9.9999999999999995E-21</v>
      </c>
      <c r="P13" s="157">
        <f t="shared" si="4"/>
        <v>9.9999999999999995E-21</v>
      </c>
      <c r="Q13" s="53"/>
    </row>
    <row r="14" spans="1:17" x14ac:dyDescent="0.25">
      <c r="B14" s="66" t="s">
        <v>168</v>
      </c>
      <c r="C14" s="142" t="s">
        <v>190</v>
      </c>
      <c r="D14" s="115" t="s">
        <v>205</v>
      </c>
      <c r="E14" s="115" t="s">
        <v>210</v>
      </c>
      <c r="F14" s="115" t="s">
        <v>212</v>
      </c>
      <c r="G14" s="152">
        <v>0.2</v>
      </c>
      <c r="H14" s="156">
        <v>0.4</v>
      </c>
      <c r="I14" s="156">
        <v>0.4</v>
      </c>
      <c r="J14" s="152">
        <f t="shared" si="1"/>
        <v>1</v>
      </c>
      <c r="K14" s="153">
        <v>1</v>
      </c>
      <c r="L14" s="153" t="s">
        <v>332</v>
      </c>
      <c r="M14" s="52">
        <v>1</v>
      </c>
      <c r="N14" s="157">
        <f t="shared" si="3"/>
        <v>9.9999999999999995E-21</v>
      </c>
      <c r="O14" s="158">
        <f t="shared" si="2"/>
        <v>9.9999999999999995E-21</v>
      </c>
      <c r="P14" s="157">
        <f t="shared" si="4"/>
        <v>9.9999999999999995E-21</v>
      </c>
      <c r="Q14" s="53"/>
    </row>
    <row r="15" spans="1:17" x14ac:dyDescent="0.25">
      <c r="B15" s="130">
        <v>2.2000000000000002</v>
      </c>
      <c r="C15" s="129" t="s">
        <v>196</v>
      </c>
      <c r="D15" s="115" t="s">
        <v>205</v>
      </c>
      <c r="E15" s="115" t="s">
        <v>210</v>
      </c>
      <c r="F15" s="115" t="s">
        <v>212</v>
      </c>
      <c r="G15" s="152">
        <v>0.2</v>
      </c>
      <c r="H15" s="156">
        <v>0.4</v>
      </c>
      <c r="I15" s="156">
        <v>0.4</v>
      </c>
      <c r="J15" s="152">
        <f t="shared" si="1"/>
        <v>1</v>
      </c>
      <c r="K15" s="153">
        <v>1</v>
      </c>
      <c r="L15" s="153" t="s">
        <v>332</v>
      </c>
      <c r="M15" s="52">
        <v>1</v>
      </c>
      <c r="N15" s="157">
        <f t="shared" si="3"/>
        <v>9.9999999999999995E-21</v>
      </c>
      <c r="O15" s="158">
        <f t="shared" si="2"/>
        <v>9.9999999999999995E-21</v>
      </c>
      <c r="P15" s="157">
        <f t="shared" si="4"/>
        <v>9.9999999999999995E-21</v>
      </c>
      <c r="Q15" s="53"/>
    </row>
    <row r="16" spans="1:17" x14ac:dyDescent="0.25">
      <c r="B16" s="130">
        <v>2.2999999999999998</v>
      </c>
      <c r="C16" s="129" t="s">
        <v>197</v>
      </c>
      <c r="D16" s="115" t="s">
        <v>205</v>
      </c>
      <c r="E16" s="115" t="s">
        <v>211</v>
      </c>
      <c r="F16" s="115" t="s">
        <v>213</v>
      </c>
      <c r="G16" s="152">
        <v>0.2</v>
      </c>
      <c r="H16" s="156">
        <v>0.4</v>
      </c>
      <c r="I16" s="156">
        <v>0.4</v>
      </c>
      <c r="J16" s="152">
        <f t="shared" si="1"/>
        <v>1</v>
      </c>
      <c r="K16" s="153">
        <v>1</v>
      </c>
      <c r="L16" s="153" t="s">
        <v>333</v>
      </c>
      <c r="M16" s="52">
        <v>1</v>
      </c>
      <c r="N16" s="157">
        <f t="shared" si="3"/>
        <v>9.9999999999999995E-21</v>
      </c>
      <c r="O16" s="158">
        <f t="shared" si="2"/>
        <v>9.9999999999999995E-21</v>
      </c>
      <c r="P16" s="157">
        <f t="shared" si="4"/>
        <v>9.9999999999999995E-21</v>
      </c>
      <c r="Q16" s="53"/>
    </row>
    <row r="17" spans="2:17" s="44" customFormat="1" ht="15" customHeight="1" thickBot="1" x14ac:dyDescent="0.3">
      <c r="B17" s="164" t="s">
        <v>102</v>
      </c>
      <c r="C17" s="165"/>
      <c r="D17" s="165"/>
      <c r="E17" s="165"/>
      <c r="F17" s="165"/>
      <c r="G17" s="166"/>
      <c r="H17" s="166"/>
      <c r="I17" s="166"/>
      <c r="J17" s="166"/>
      <c r="K17" s="166"/>
      <c r="L17" s="166"/>
      <c r="M17" s="166"/>
      <c r="N17" s="166"/>
      <c r="O17" s="167"/>
      <c r="P17" s="65">
        <f>SUBTOTAL(9,P8:P16)</f>
        <v>6.9999999999999989E-20</v>
      </c>
      <c r="Q17" s="176"/>
    </row>
    <row r="18" spans="2:17" ht="13.5" thickTop="1" x14ac:dyDescent="0.25">
      <c r="B18" s="113">
        <v>3</v>
      </c>
      <c r="C18" s="55" t="s">
        <v>192</v>
      </c>
      <c r="D18" s="162" t="s">
        <v>204</v>
      </c>
      <c r="E18" s="48"/>
      <c r="F18" s="48"/>
      <c r="G18" s="49"/>
      <c r="H18" s="49"/>
      <c r="I18" s="49"/>
      <c r="J18" s="49"/>
      <c r="K18" s="49"/>
      <c r="L18" s="49"/>
      <c r="M18" s="49"/>
      <c r="N18" s="50"/>
      <c r="O18" s="138"/>
      <c r="P18" s="163" t="s">
        <v>100</v>
      </c>
      <c r="Q18" s="53"/>
    </row>
    <row r="19" spans="2:17" x14ac:dyDescent="0.25">
      <c r="B19" s="130">
        <v>3.1</v>
      </c>
      <c r="C19" s="129" t="s">
        <v>199</v>
      </c>
      <c r="D19" s="115" t="s">
        <v>206</v>
      </c>
      <c r="E19" s="115" t="s">
        <v>210</v>
      </c>
      <c r="F19" s="115" t="s">
        <v>212</v>
      </c>
      <c r="G19" s="52"/>
      <c r="H19" s="52"/>
      <c r="I19" s="52"/>
      <c r="J19" s="52"/>
      <c r="K19" s="52"/>
      <c r="L19" s="52"/>
      <c r="M19" s="52"/>
      <c r="N19" s="154"/>
      <c r="O19" s="158"/>
      <c r="P19" s="155"/>
      <c r="Q19" s="53"/>
    </row>
    <row r="20" spans="2:17" x14ac:dyDescent="0.25">
      <c r="B20" s="66" t="s">
        <v>110</v>
      </c>
      <c r="C20" s="142" t="s">
        <v>183</v>
      </c>
      <c r="D20" s="115" t="s">
        <v>206</v>
      </c>
      <c r="E20" s="115" t="s">
        <v>210</v>
      </c>
      <c r="F20" s="115" t="s">
        <v>212</v>
      </c>
      <c r="G20" s="152">
        <v>0.2</v>
      </c>
      <c r="H20" s="156">
        <v>0.4</v>
      </c>
      <c r="I20" s="156">
        <v>0.4</v>
      </c>
      <c r="J20" s="152">
        <f t="shared" ref="J20:J28" si="5">SUM(G20:I20)</f>
        <v>1</v>
      </c>
      <c r="K20" s="153">
        <v>1</v>
      </c>
      <c r="L20" s="153" t="s">
        <v>332</v>
      </c>
      <c r="M20" s="52">
        <v>1</v>
      </c>
      <c r="N20" s="157">
        <f>10^-20</f>
        <v>9.9999999999999995E-21</v>
      </c>
      <c r="O20" s="158">
        <f t="shared" ref="O20:O28" si="6">K20*N20</f>
        <v>9.9999999999999995E-21</v>
      </c>
      <c r="P20" s="157">
        <f t="shared" ref="P20:P28" si="7">M20*O20</f>
        <v>9.9999999999999995E-21</v>
      </c>
      <c r="Q20" s="53"/>
    </row>
    <row r="21" spans="2:17" x14ac:dyDescent="0.25">
      <c r="B21" s="66" t="s">
        <v>111</v>
      </c>
      <c r="C21" s="142" t="s">
        <v>184</v>
      </c>
      <c r="D21" s="115" t="s">
        <v>206</v>
      </c>
      <c r="E21" s="115" t="s">
        <v>210</v>
      </c>
      <c r="F21" s="115" t="s">
        <v>212</v>
      </c>
      <c r="G21" s="152">
        <v>0.2</v>
      </c>
      <c r="H21" s="156">
        <v>0.4</v>
      </c>
      <c r="I21" s="156">
        <v>0.4</v>
      </c>
      <c r="J21" s="152">
        <f t="shared" si="5"/>
        <v>1</v>
      </c>
      <c r="K21" s="153">
        <v>1</v>
      </c>
      <c r="L21" s="153" t="s">
        <v>332</v>
      </c>
      <c r="M21" s="52">
        <v>1</v>
      </c>
      <c r="N21" s="157">
        <f>10^-20</f>
        <v>9.9999999999999995E-21</v>
      </c>
      <c r="O21" s="158">
        <f t="shared" si="6"/>
        <v>9.9999999999999995E-21</v>
      </c>
      <c r="P21" s="157">
        <f t="shared" si="7"/>
        <v>9.9999999999999995E-21</v>
      </c>
      <c r="Q21" s="53"/>
    </row>
    <row r="22" spans="2:17" x14ac:dyDescent="0.25">
      <c r="B22" s="66" t="s">
        <v>112</v>
      </c>
      <c r="C22" s="142" t="s">
        <v>185</v>
      </c>
      <c r="D22" s="115" t="s">
        <v>206</v>
      </c>
      <c r="E22" s="115" t="s">
        <v>210</v>
      </c>
      <c r="F22" s="115" t="s">
        <v>212</v>
      </c>
      <c r="G22" s="152">
        <v>0.2</v>
      </c>
      <c r="H22" s="156">
        <v>0.4</v>
      </c>
      <c r="I22" s="156">
        <v>0.4</v>
      </c>
      <c r="J22" s="152">
        <f t="shared" si="5"/>
        <v>1</v>
      </c>
      <c r="K22" s="153">
        <v>1</v>
      </c>
      <c r="L22" s="153" t="s">
        <v>332</v>
      </c>
      <c r="M22" s="52">
        <v>1</v>
      </c>
      <c r="N22" s="157">
        <f>10^-20</f>
        <v>9.9999999999999995E-21</v>
      </c>
      <c r="O22" s="158">
        <f t="shared" si="6"/>
        <v>9.9999999999999995E-21</v>
      </c>
      <c r="P22" s="157">
        <f t="shared" si="7"/>
        <v>9.9999999999999995E-21</v>
      </c>
      <c r="Q22" s="53"/>
    </row>
    <row r="23" spans="2:17" x14ac:dyDescent="0.25">
      <c r="B23" s="66" t="s">
        <v>169</v>
      </c>
      <c r="C23" s="142" t="s">
        <v>186</v>
      </c>
      <c r="D23" s="115" t="s">
        <v>206</v>
      </c>
      <c r="E23" s="115" t="s">
        <v>210</v>
      </c>
      <c r="F23" s="115" t="s">
        <v>212</v>
      </c>
      <c r="G23" s="152">
        <v>0.2</v>
      </c>
      <c r="H23" s="156">
        <v>0.4</v>
      </c>
      <c r="I23" s="156">
        <v>0.4</v>
      </c>
      <c r="J23" s="152">
        <f t="shared" si="5"/>
        <v>1</v>
      </c>
      <c r="K23" s="153">
        <v>1</v>
      </c>
      <c r="L23" s="153" t="s">
        <v>332</v>
      </c>
      <c r="M23" s="52">
        <v>1</v>
      </c>
      <c r="N23" s="157">
        <f>10^-20</f>
        <v>9.9999999999999995E-21</v>
      </c>
      <c r="O23" s="158">
        <f t="shared" si="6"/>
        <v>9.9999999999999995E-21</v>
      </c>
      <c r="P23" s="157">
        <f t="shared" si="7"/>
        <v>9.9999999999999995E-21</v>
      </c>
      <c r="Q23" s="53"/>
    </row>
    <row r="24" spans="2:17" x14ac:dyDescent="0.25">
      <c r="B24" s="66" t="s">
        <v>170</v>
      </c>
      <c r="C24" s="142" t="s">
        <v>187</v>
      </c>
      <c r="D24" s="115" t="s">
        <v>206</v>
      </c>
      <c r="E24" s="115" t="s">
        <v>210</v>
      </c>
      <c r="F24" s="115" t="s">
        <v>212</v>
      </c>
      <c r="G24" s="152">
        <v>0.2</v>
      </c>
      <c r="H24" s="156">
        <v>0.4</v>
      </c>
      <c r="I24" s="156">
        <v>0.4</v>
      </c>
      <c r="J24" s="152">
        <f t="shared" si="5"/>
        <v>1</v>
      </c>
      <c r="K24" s="153">
        <v>1</v>
      </c>
      <c r="L24" s="153" t="s">
        <v>332</v>
      </c>
      <c r="M24" s="52">
        <v>1</v>
      </c>
      <c r="N24" s="157">
        <f t="shared" ref="N24:N28" si="8">10^-20</f>
        <v>9.9999999999999995E-21</v>
      </c>
      <c r="O24" s="158">
        <f t="shared" si="6"/>
        <v>9.9999999999999995E-21</v>
      </c>
      <c r="P24" s="157">
        <f t="shared" si="7"/>
        <v>9.9999999999999995E-21</v>
      </c>
      <c r="Q24" s="53"/>
    </row>
    <row r="25" spans="2:17" x14ac:dyDescent="0.25">
      <c r="B25" s="66" t="s">
        <v>171</v>
      </c>
      <c r="C25" s="142" t="s">
        <v>188</v>
      </c>
      <c r="D25" s="115" t="s">
        <v>206</v>
      </c>
      <c r="E25" s="115" t="s">
        <v>210</v>
      </c>
      <c r="F25" s="115" t="s">
        <v>212</v>
      </c>
      <c r="G25" s="152">
        <v>0.2</v>
      </c>
      <c r="H25" s="156">
        <v>0.4</v>
      </c>
      <c r="I25" s="156">
        <v>0.4</v>
      </c>
      <c r="J25" s="152">
        <f t="shared" si="5"/>
        <v>1</v>
      </c>
      <c r="K25" s="153">
        <v>1</v>
      </c>
      <c r="L25" s="153" t="s">
        <v>332</v>
      </c>
      <c r="M25" s="52">
        <v>1</v>
      </c>
      <c r="N25" s="157">
        <f t="shared" si="8"/>
        <v>9.9999999999999995E-21</v>
      </c>
      <c r="O25" s="158">
        <f t="shared" si="6"/>
        <v>9.9999999999999995E-21</v>
      </c>
      <c r="P25" s="157">
        <f t="shared" si="7"/>
        <v>9.9999999999999995E-21</v>
      </c>
      <c r="Q25" s="53"/>
    </row>
    <row r="26" spans="2:17" x14ac:dyDescent="0.25">
      <c r="B26" s="66" t="s">
        <v>172</v>
      </c>
      <c r="C26" s="142" t="s">
        <v>189</v>
      </c>
      <c r="D26" s="115" t="s">
        <v>206</v>
      </c>
      <c r="E26" s="115" t="s">
        <v>210</v>
      </c>
      <c r="F26" s="115" t="s">
        <v>212</v>
      </c>
      <c r="G26" s="152">
        <v>0.2</v>
      </c>
      <c r="H26" s="156">
        <v>0.4</v>
      </c>
      <c r="I26" s="156">
        <v>0.4</v>
      </c>
      <c r="J26" s="152">
        <f t="shared" si="5"/>
        <v>1</v>
      </c>
      <c r="K26" s="153">
        <v>1</v>
      </c>
      <c r="L26" s="153" t="s">
        <v>332</v>
      </c>
      <c r="M26" s="52">
        <v>1</v>
      </c>
      <c r="N26" s="157">
        <f t="shared" si="8"/>
        <v>9.9999999999999995E-21</v>
      </c>
      <c r="O26" s="158">
        <f t="shared" si="6"/>
        <v>9.9999999999999995E-21</v>
      </c>
      <c r="P26" s="157">
        <f t="shared" si="7"/>
        <v>9.9999999999999995E-21</v>
      </c>
      <c r="Q26" s="53"/>
    </row>
    <row r="27" spans="2:17" x14ac:dyDescent="0.25">
      <c r="B27" s="66" t="s">
        <v>173</v>
      </c>
      <c r="C27" s="142" t="s">
        <v>190</v>
      </c>
      <c r="D27" s="115" t="s">
        <v>206</v>
      </c>
      <c r="E27" s="115" t="s">
        <v>210</v>
      </c>
      <c r="F27" s="115" t="s">
        <v>212</v>
      </c>
      <c r="G27" s="152">
        <v>0.2</v>
      </c>
      <c r="H27" s="156">
        <v>0.4</v>
      </c>
      <c r="I27" s="156">
        <v>0.4</v>
      </c>
      <c r="J27" s="152">
        <f t="shared" si="5"/>
        <v>1</v>
      </c>
      <c r="K27" s="153">
        <v>1</v>
      </c>
      <c r="L27" s="153" t="s">
        <v>332</v>
      </c>
      <c r="M27" s="52">
        <v>1</v>
      </c>
      <c r="N27" s="157">
        <f t="shared" si="8"/>
        <v>9.9999999999999995E-21</v>
      </c>
      <c r="O27" s="158">
        <f t="shared" si="6"/>
        <v>9.9999999999999995E-21</v>
      </c>
      <c r="P27" s="157">
        <f t="shared" si="7"/>
        <v>9.9999999999999995E-21</v>
      </c>
      <c r="Q27" s="53"/>
    </row>
    <row r="28" spans="2:17" x14ac:dyDescent="0.25">
      <c r="B28" s="130">
        <v>3.2</v>
      </c>
      <c r="C28" s="129" t="s">
        <v>191</v>
      </c>
      <c r="D28" s="115" t="s">
        <v>206</v>
      </c>
      <c r="E28" s="115" t="s">
        <v>211</v>
      </c>
      <c r="F28" s="115" t="s">
        <v>213</v>
      </c>
      <c r="G28" s="152">
        <v>0.2</v>
      </c>
      <c r="H28" s="156">
        <v>0.4</v>
      </c>
      <c r="I28" s="156">
        <v>0.4</v>
      </c>
      <c r="J28" s="152">
        <f t="shared" si="5"/>
        <v>1</v>
      </c>
      <c r="K28" s="153">
        <v>1</v>
      </c>
      <c r="L28" s="153" t="s">
        <v>333</v>
      </c>
      <c r="M28" s="52">
        <v>1</v>
      </c>
      <c r="N28" s="157">
        <f t="shared" si="8"/>
        <v>9.9999999999999995E-21</v>
      </c>
      <c r="O28" s="158">
        <f t="shared" si="6"/>
        <v>9.9999999999999995E-21</v>
      </c>
      <c r="P28" s="157">
        <f t="shared" si="7"/>
        <v>9.9999999999999995E-21</v>
      </c>
      <c r="Q28" s="53"/>
    </row>
    <row r="29" spans="2:17" s="44" customFormat="1" ht="15" customHeight="1" thickBot="1" x14ac:dyDescent="0.3">
      <c r="B29" s="164" t="s">
        <v>103</v>
      </c>
      <c r="C29" s="165"/>
      <c r="D29" s="165"/>
      <c r="E29" s="165"/>
      <c r="F29" s="165"/>
      <c r="G29" s="166"/>
      <c r="H29" s="166"/>
      <c r="I29" s="166"/>
      <c r="J29" s="166"/>
      <c r="K29" s="166"/>
      <c r="L29" s="166"/>
      <c r="M29" s="166"/>
      <c r="N29" s="166"/>
      <c r="O29" s="167"/>
      <c r="P29" s="65">
        <f>SUBTOTAL(9,P18:P28)</f>
        <v>8.9999999999999979E-20</v>
      </c>
      <c r="Q29" s="176"/>
    </row>
    <row r="30" spans="2:17" ht="13.5" thickTop="1" x14ac:dyDescent="0.25">
      <c r="B30" s="113">
        <v>4</v>
      </c>
      <c r="C30" s="55" t="s">
        <v>315</v>
      </c>
      <c r="D30" s="162" t="s">
        <v>207</v>
      </c>
      <c r="E30" s="48"/>
      <c r="F30" s="48"/>
      <c r="G30" s="49"/>
      <c r="H30" s="49"/>
      <c r="I30" s="49"/>
      <c r="J30" s="49"/>
      <c r="K30" s="49"/>
      <c r="L30" s="49"/>
      <c r="M30" s="49"/>
      <c r="N30" s="50"/>
      <c r="O30" s="138"/>
      <c r="P30" s="163" t="s">
        <v>100</v>
      </c>
      <c r="Q30" s="53"/>
    </row>
    <row r="31" spans="2:17" x14ac:dyDescent="0.25">
      <c r="B31" s="130">
        <v>4.0999999999999996</v>
      </c>
      <c r="C31" s="114" t="s">
        <v>182</v>
      </c>
      <c r="D31" s="115" t="s">
        <v>208</v>
      </c>
      <c r="E31" s="52" t="s">
        <v>211</v>
      </c>
      <c r="F31" s="52" t="s">
        <v>214</v>
      </c>
      <c r="G31" s="152">
        <v>0.2</v>
      </c>
      <c r="H31" s="156">
        <v>0.4</v>
      </c>
      <c r="I31" s="156">
        <v>0.4</v>
      </c>
      <c r="J31" s="152">
        <f t="shared" ref="J31" si="9">SUM(G31:I31)</f>
        <v>1</v>
      </c>
      <c r="K31" s="153">
        <v>1</v>
      </c>
      <c r="L31" s="153" t="s">
        <v>333</v>
      </c>
      <c r="M31" s="52">
        <v>4</v>
      </c>
      <c r="N31" s="157">
        <f>10^-20</f>
        <v>9.9999999999999995E-21</v>
      </c>
      <c r="O31" s="158">
        <f>K31*N31</f>
        <v>9.9999999999999995E-21</v>
      </c>
      <c r="P31" s="157">
        <f t="shared" ref="P31" si="10">M31*O31</f>
        <v>3.9999999999999998E-20</v>
      </c>
      <c r="Q31" s="53"/>
    </row>
    <row r="32" spans="2:17" s="44" customFormat="1" ht="15" customHeight="1" thickBot="1" x14ac:dyDescent="0.3">
      <c r="B32" s="164" t="s">
        <v>104</v>
      </c>
      <c r="C32" s="165"/>
      <c r="D32" s="165"/>
      <c r="E32" s="165"/>
      <c r="F32" s="165"/>
      <c r="G32" s="166"/>
      <c r="H32" s="166"/>
      <c r="I32" s="166"/>
      <c r="J32" s="166"/>
      <c r="K32" s="166"/>
      <c r="L32" s="166"/>
      <c r="M32" s="166"/>
      <c r="N32" s="166"/>
      <c r="O32" s="167"/>
      <c r="P32" s="65">
        <f>SUBTOTAL(9,P30:P31)</f>
        <v>3.9999999999999998E-20</v>
      </c>
      <c r="Q32" s="176"/>
    </row>
    <row r="33" spans="2:17" ht="13.5" thickTop="1" x14ac:dyDescent="0.25">
      <c r="B33" s="113">
        <v>5</v>
      </c>
      <c r="C33" s="55" t="s">
        <v>316</v>
      </c>
      <c r="D33" s="162" t="s">
        <v>209</v>
      </c>
      <c r="E33" s="48"/>
      <c r="F33" s="48"/>
      <c r="G33" s="49"/>
      <c r="H33" s="49"/>
      <c r="I33" s="49"/>
      <c r="J33" s="49"/>
      <c r="K33" s="49"/>
      <c r="L33" s="49"/>
      <c r="M33" s="49"/>
      <c r="N33" s="50"/>
      <c r="O33" s="138"/>
      <c r="P33" s="163" t="s">
        <v>100</v>
      </c>
      <c r="Q33" s="51"/>
    </row>
    <row r="34" spans="2:17" x14ac:dyDescent="0.25">
      <c r="B34" s="130">
        <v>5.0999999999999996</v>
      </c>
      <c r="C34" s="129" t="s">
        <v>181</v>
      </c>
      <c r="D34" s="115" t="s">
        <v>209</v>
      </c>
      <c r="E34" s="52" t="s">
        <v>211</v>
      </c>
      <c r="F34" s="115" t="s">
        <v>212</v>
      </c>
      <c r="G34" s="152">
        <v>0.2</v>
      </c>
      <c r="H34" s="156">
        <v>0.4</v>
      </c>
      <c r="I34" s="156">
        <v>0.4</v>
      </c>
      <c r="J34" s="152">
        <f t="shared" ref="J34" si="11">SUM(G34:I34)</f>
        <v>1</v>
      </c>
      <c r="K34" s="153">
        <v>1</v>
      </c>
      <c r="L34" s="153" t="s">
        <v>332</v>
      </c>
      <c r="M34" s="52">
        <v>1</v>
      </c>
      <c r="N34" s="157">
        <f>10^-20</f>
        <v>9.9999999999999995E-21</v>
      </c>
      <c r="O34" s="158">
        <f>K34*N34</f>
        <v>9.9999999999999995E-21</v>
      </c>
      <c r="P34" s="157">
        <f t="shared" ref="P34" si="12">M34*O34</f>
        <v>9.9999999999999995E-21</v>
      </c>
      <c r="Q34" s="53"/>
    </row>
    <row r="35" spans="2:17" s="44" customFormat="1" ht="15" customHeight="1" thickBot="1" x14ac:dyDescent="0.3">
      <c r="B35" s="164" t="s">
        <v>343</v>
      </c>
      <c r="C35" s="165"/>
      <c r="D35" s="165"/>
      <c r="E35" s="165"/>
      <c r="F35" s="165"/>
      <c r="G35" s="166"/>
      <c r="H35" s="166"/>
      <c r="I35" s="166"/>
      <c r="J35" s="166"/>
      <c r="K35" s="166"/>
      <c r="L35" s="166"/>
      <c r="M35" s="166"/>
      <c r="N35" s="166"/>
      <c r="O35" s="166"/>
      <c r="P35" s="65">
        <f>SUBTOTAL(9,P33:P34)</f>
        <v>9.9999999999999995E-21</v>
      </c>
      <c r="Q35" s="176"/>
    </row>
    <row r="36" spans="2:17" ht="14.25" thickTop="1" thickBot="1" x14ac:dyDescent="0.3">
      <c r="B36" s="177" t="s">
        <v>42</v>
      </c>
      <c r="C36" s="178"/>
      <c r="D36" s="178"/>
      <c r="E36" s="178"/>
      <c r="F36" s="178"/>
      <c r="G36" s="179"/>
      <c r="H36" s="179"/>
      <c r="I36" s="179"/>
      <c r="J36" s="179"/>
      <c r="K36" s="179"/>
      <c r="L36" s="179"/>
      <c r="M36" s="179"/>
      <c r="N36" s="179"/>
      <c r="O36" s="179"/>
      <c r="P36" s="58">
        <f>SUBTOTAL(9,P5:P35)</f>
        <v>2.1999999999999994E-19</v>
      </c>
      <c r="Q36" s="180"/>
    </row>
    <row r="37" spans="2:17" ht="13.5" thickBot="1" x14ac:dyDescent="0.3">
      <c r="Q37" s="47"/>
    </row>
    <row r="38" spans="2:17" ht="24.75" customHeight="1" x14ac:dyDescent="0.25">
      <c r="B38" s="192" t="s">
        <v>376</v>
      </c>
      <c r="C38" s="159"/>
      <c r="D38" s="159"/>
      <c r="E38" s="159"/>
      <c r="F38" s="159"/>
      <c r="G38" s="159"/>
      <c r="H38" s="159"/>
      <c r="I38" s="159"/>
      <c r="J38" s="159"/>
      <c r="K38" s="159"/>
      <c r="L38" s="159"/>
      <c r="M38" s="159"/>
      <c r="N38" s="159"/>
      <c r="O38" s="159"/>
      <c r="P38" s="159"/>
      <c r="Q38" s="160"/>
    </row>
    <row r="39" spans="2:17" ht="51" x14ac:dyDescent="0.25">
      <c r="B39" s="57" t="s">
        <v>9</v>
      </c>
      <c r="C39" s="56" t="s">
        <v>70</v>
      </c>
      <c r="D39" s="56" t="s">
        <v>71</v>
      </c>
      <c r="E39" s="56" t="s">
        <v>72</v>
      </c>
      <c r="F39" s="56" t="s">
        <v>91</v>
      </c>
      <c r="G39" s="56" t="s">
        <v>290</v>
      </c>
      <c r="H39" s="56" t="s">
        <v>291</v>
      </c>
      <c r="I39" s="56" t="s">
        <v>292</v>
      </c>
      <c r="J39" s="56" t="s">
        <v>299</v>
      </c>
      <c r="K39" s="56" t="s">
        <v>293</v>
      </c>
      <c r="L39" s="56" t="s">
        <v>331</v>
      </c>
      <c r="M39" s="56" t="s">
        <v>1</v>
      </c>
      <c r="N39" s="56" t="s">
        <v>294</v>
      </c>
      <c r="O39" s="56" t="s">
        <v>382</v>
      </c>
      <c r="P39" s="56" t="s">
        <v>306</v>
      </c>
      <c r="Q39" s="161" t="s">
        <v>129</v>
      </c>
    </row>
    <row r="40" spans="2:17" s="47" customFormat="1" ht="13.5" thickBot="1" x14ac:dyDescent="0.3">
      <c r="B40" s="181"/>
      <c r="C40" s="182"/>
      <c r="D40" s="182"/>
      <c r="E40" s="182"/>
      <c r="F40" s="182"/>
      <c r="G40" s="182"/>
      <c r="H40" s="182"/>
      <c r="I40" s="182"/>
      <c r="J40" s="182"/>
      <c r="K40" s="182"/>
      <c r="L40" s="182"/>
      <c r="M40" s="182"/>
      <c r="N40" s="183"/>
      <c r="O40" s="183" t="s">
        <v>90</v>
      </c>
      <c r="P40" s="184"/>
      <c r="Q40" s="185"/>
    </row>
    <row r="41" spans="2:17" ht="13.5" thickTop="1" x14ac:dyDescent="0.25">
      <c r="B41" s="193">
        <v>6</v>
      </c>
      <c r="C41" s="169" t="s">
        <v>385</v>
      </c>
      <c r="D41" s="170" t="s">
        <v>335</v>
      </c>
      <c r="E41" s="171"/>
      <c r="F41" s="171"/>
      <c r="G41" s="187"/>
      <c r="H41" s="187"/>
      <c r="I41" s="187"/>
      <c r="J41" s="187"/>
      <c r="K41" s="187"/>
      <c r="L41" s="187"/>
      <c r="M41" s="172"/>
      <c r="N41" s="173"/>
      <c r="O41" s="173"/>
      <c r="P41" s="175" t="s">
        <v>100</v>
      </c>
      <c r="Q41" s="186"/>
    </row>
    <row r="42" spans="2:17" x14ac:dyDescent="0.25">
      <c r="B42" s="143" t="s">
        <v>317</v>
      </c>
      <c r="C42" s="129" t="s">
        <v>307</v>
      </c>
      <c r="D42" s="115" t="s">
        <v>336</v>
      </c>
      <c r="E42" s="115" t="s">
        <v>211</v>
      </c>
      <c r="F42" s="115" t="s">
        <v>212</v>
      </c>
      <c r="G42" s="152">
        <v>0.2</v>
      </c>
      <c r="H42" s="156">
        <v>0.4</v>
      </c>
      <c r="I42" s="156">
        <v>0.4</v>
      </c>
      <c r="J42" s="152">
        <f>SUM(G42:I42)</f>
        <v>1</v>
      </c>
      <c r="K42" s="153">
        <v>1</v>
      </c>
      <c r="L42" s="153" t="s">
        <v>278</v>
      </c>
      <c r="M42" s="52">
        <v>550</v>
      </c>
      <c r="N42" s="157">
        <f t="shared" ref="N42:N49" si="13">10^-20</f>
        <v>9.9999999999999995E-21</v>
      </c>
      <c r="O42" s="154">
        <f t="shared" ref="O42:O49" si="14">K42*N42</f>
        <v>9.9999999999999995E-21</v>
      </c>
      <c r="P42" s="157">
        <f t="shared" ref="P42:P49" si="15">M42*O42</f>
        <v>5.5E-18</v>
      </c>
      <c r="Q42" s="53"/>
    </row>
    <row r="43" spans="2:17" x14ac:dyDescent="0.25">
      <c r="B43" s="143" t="s">
        <v>318</v>
      </c>
      <c r="C43" s="129" t="s">
        <v>230</v>
      </c>
      <c r="D43" s="115" t="s">
        <v>337</v>
      </c>
      <c r="E43" s="115" t="s">
        <v>211</v>
      </c>
      <c r="F43" s="115" t="s">
        <v>279</v>
      </c>
      <c r="G43" s="152">
        <v>0.2</v>
      </c>
      <c r="H43" s="156">
        <v>0.4</v>
      </c>
      <c r="I43" s="156">
        <v>0.4</v>
      </c>
      <c r="J43" s="152">
        <f>SUM(G43:I43)</f>
        <v>1</v>
      </c>
      <c r="K43" s="153">
        <v>1</v>
      </c>
      <c r="L43" s="153" t="s">
        <v>279</v>
      </c>
      <c r="M43" s="52">
        <v>300</v>
      </c>
      <c r="N43" s="157">
        <f t="shared" si="13"/>
        <v>9.9999999999999995E-21</v>
      </c>
      <c r="O43" s="154">
        <f t="shared" si="14"/>
        <v>9.9999999999999995E-21</v>
      </c>
      <c r="P43" s="157">
        <f t="shared" si="15"/>
        <v>2.9999999999999998E-18</v>
      </c>
      <c r="Q43" s="53"/>
    </row>
    <row r="44" spans="2:17" x14ac:dyDescent="0.25">
      <c r="B44" s="143" t="s">
        <v>319</v>
      </c>
      <c r="C44" s="129" t="s">
        <v>178</v>
      </c>
      <c r="D44" s="115" t="s">
        <v>338</v>
      </c>
      <c r="E44" s="115" t="s">
        <v>211</v>
      </c>
      <c r="F44" s="115" t="s">
        <v>212</v>
      </c>
      <c r="G44" s="152">
        <v>0.2</v>
      </c>
      <c r="H44" s="156">
        <v>0.4</v>
      </c>
      <c r="I44" s="156">
        <v>0.4</v>
      </c>
      <c r="J44" s="152">
        <f>SUM(G44:I44)</f>
        <v>1</v>
      </c>
      <c r="K44" s="153">
        <v>1</v>
      </c>
      <c r="L44" s="153" t="s">
        <v>332</v>
      </c>
      <c r="M44" s="52">
        <v>1</v>
      </c>
      <c r="N44" s="157">
        <f t="shared" si="13"/>
        <v>9.9999999999999995E-21</v>
      </c>
      <c r="O44" s="154">
        <f t="shared" si="14"/>
        <v>9.9999999999999995E-21</v>
      </c>
      <c r="P44" s="157">
        <f t="shared" si="15"/>
        <v>9.9999999999999995E-21</v>
      </c>
      <c r="Q44" s="53"/>
    </row>
    <row r="45" spans="2:17" x14ac:dyDescent="0.25">
      <c r="B45" s="143" t="s">
        <v>320</v>
      </c>
      <c r="C45" s="129" t="s">
        <v>179</v>
      </c>
      <c r="D45" s="115" t="s">
        <v>338</v>
      </c>
      <c r="E45" s="115" t="s">
        <v>211</v>
      </c>
      <c r="F45" s="115" t="s">
        <v>212</v>
      </c>
      <c r="G45" s="152">
        <v>0.2</v>
      </c>
      <c r="H45" s="156">
        <v>0.4</v>
      </c>
      <c r="I45" s="156">
        <v>0.4</v>
      </c>
      <c r="J45" s="152">
        <f>SUM(G45:I45)</f>
        <v>1</v>
      </c>
      <c r="K45" s="153">
        <v>1</v>
      </c>
      <c r="L45" s="153" t="s">
        <v>332</v>
      </c>
      <c r="M45" s="52">
        <v>1</v>
      </c>
      <c r="N45" s="157">
        <f t="shared" si="13"/>
        <v>9.9999999999999995E-21</v>
      </c>
      <c r="O45" s="154">
        <f t="shared" si="14"/>
        <v>9.9999999999999995E-21</v>
      </c>
      <c r="P45" s="157">
        <f t="shared" si="15"/>
        <v>9.9999999999999995E-21</v>
      </c>
      <c r="Q45" s="53"/>
    </row>
    <row r="46" spans="2:17" x14ac:dyDescent="0.25">
      <c r="B46" s="143" t="s">
        <v>321</v>
      </c>
      <c r="C46" s="129" t="s">
        <v>313</v>
      </c>
      <c r="D46" s="115" t="s">
        <v>339</v>
      </c>
      <c r="E46" s="115" t="s">
        <v>211</v>
      </c>
      <c r="F46" s="115" t="s">
        <v>212</v>
      </c>
      <c r="G46" s="152">
        <v>0.2</v>
      </c>
      <c r="H46" s="156">
        <v>0.4</v>
      </c>
      <c r="I46" s="156">
        <v>0.4</v>
      </c>
      <c r="J46" s="152">
        <f>SUM(G46:I46)</f>
        <v>1</v>
      </c>
      <c r="K46" s="153">
        <v>1</v>
      </c>
      <c r="L46" s="153" t="s">
        <v>278</v>
      </c>
      <c r="M46" s="52">
        <v>20</v>
      </c>
      <c r="N46" s="157">
        <f t="shared" si="13"/>
        <v>9.9999999999999995E-21</v>
      </c>
      <c r="O46" s="154">
        <f t="shared" si="14"/>
        <v>9.9999999999999995E-21</v>
      </c>
      <c r="P46" s="157">
        <f>M46*O46</f>
        <v>2E-19</v>
      </c>
      <c r="Q46" s="53"/>
    </row>
    <row r="47" spans="2:17" x14ac:dyDescent="0.25">
      <c r="B47" s="143" t="s">
        <v>361</v>
      </c>
      <c r="C47" s="129" t="s">
        <v>180</v>
      </c>
      <c r="D47" s="115" t="s">
        <v>340</v>
      </c>
      <c r="E47" s="115" t="s">
        <v>211</v>
      </c>
      <c r="F47" s="115" t="s">
        <v>212</v>
      </c>
      <c r="G47" s="152">
        <v>0.2</v>
      </c>
      <c r="H47" s="156">
        <v>0.4</v>
      </c>
      <c r="I47" s="156">
        <v>0.4</v>
      </c>
      <c r="J47" s="152">
        <f t="shared" ref="J47:J49" si="16">SUM(G47:I47)</f>
        <v>1</v>
      </c>
      <c r="K47" s="153">
        <v>1</v>
      </c>
      <c r="L47" s="153" t="s">
        <v>278</v>
      </c>
      <c r="M47" s="52">
        <v>10</v>
      </c>
      <c r="N47" s="157">
        <f t="shared" si="13"/>
        <v>9.9999999999999995E-21</v>
      </c>
      <c r="O47" s="154">
        <f t="shared" si="14"/>
        <v>9.9999999999999995E-21</v>
      </c>
      <c r="P47" s="157">
        <f t="shared" si="15"/>
        <v>9.9999999999999998E-20</v>
      </c>
      <c r="Q47" s="53"/>
    </row>
    <row r="48" spans="2:17" x14ac:dyDescent="0.25">
      <c r="B48" s="143" t="s">
        <v>362</v>
      </c>
      <c r="C48" s="129" t="s">
        <v>322</v>
      </c>
      <c r="D48" s="115" t="s">
        <v>341</v>
      </c>
      <c r="E48" s="115" t="s">
        <v>210</v>
      </c>
      <c r="F48" s="115" t="s">
        <v>212</v>
      </c>
      <c r="G48" s="152">
        <v>0.2</v>
      </c>
      <c r="H48" s="156">
        <v>0.4</v>
      </c>
      <c r="I48" s="156">
        <v>0.4</v>
      </c>
      <c r="J48" s="152">
        <f t="shared" si="16"/>
        <v>1</v>
      </c>
      <c r="K48" s="153">
        <v>1</v>
      </c>
      <c r="L48" s="153" t="s">
        <v>332</v>
      </c>
      <c r="M48" s="52">
        <v>1</v>
      </c>
      <c r="N48" s="157">
        <f t="shared" si="13"/>
        <v>9.9999999999999995E-21</v>
      </c>
      <c r="O48" s="154">
        <f t="shared" si="14"/>
        <v>9.9999999999999995E-21</v>
      </c>
      <c r="P48" s="157">
        <f t="shared" si="15"/>
        <v>9.9999999999999995E-21</v>
      </c>
      <c r="Q48" s="53"/>
    </row>
    <row r="49" spans="2:17" x14ac:dyDescent="0.25">
      <c r="B49" s="143" t="s">
        <v>363</v>
      </c>
      <c r="C49" s="114" t="s">
        <v>330</v>
      </c>
      <c r="D49" s="115" t="s">
        <v>342</v>
      </c>
      <c r="E49" s="52" t="s">
        <v>211</v>
      </c>
      <c r="F49" s="115" t="s">
        <v>212</v>
      </c>
      <c r="G49" s="152">
        <v>0.2</v>
      </c>
      <c r="H49" s="156">
        <v>0.4</v>
      </c>
      <c r="I49" s="156">
        <v>0.4</v>
      </c>
      <c r="J49" s="152">
        <f t="shared" si="16"/>
        <v>1</v>
      </c>
      <c r="K49" s="153">
        <v>1</v>
      </c>
      <c r="L49" s="153" t="s">
        <v>332</v>
      </c>
      <c r="M49" s="52">
        <v>1</v>
      </c>
      <c r="N49" s="157">
        <f t="shared" si="13"/>
        <v>9.9999999999999995E-21</v>
      </c>
      <c r="O49" s="154">
        <f t="shared" si="14"/>
        <v>9.9999999999999995E-21</v>
      </c>
      <c r="P49" s="157">
        <f t="shared" si="15"/>
        <v>9.9999999999999995E-21</v>
      </c>
      <c r="Q49" s="53"/>
    </row>
    <row r="50" spans="2:17" ht="13.5" thickBot="1" x14ac:dyDescent="0.3">
      <c r="B50" s="164" t="s">
        <v>113</v>
      </c>
      <c r="C50" s="165"/>
      <c r="D50" s="165"/>
      <c r="E50" s="165"/>
      <c r="F50" s="165"/>
      <c r="G50" s="188"/>
      <c r="H50" s="188"/>
      <c r="I50" s="188"/>
      <c r="J50" s="188"/>
      <c r="K50" s="188"/>
      <c r="L50" s="188"/>
      <c r="M50" s="166"/>
      <c r="N50" s="166"/>
      <c r="O50" s="166"/>
      <c r="P50" s="65">
        <f>SUBTOTAL(9,P41:P49)</f>
        <v>8.8400000000000023E-18</v>
      </c>
      <c r="Q50" s="176"/>
    </row>
    <row r="51" spans="2:17" ht="13.5" thickTop="1" x14ac:dyDescent="0.25">
      <c r="B51" s="113">
        <v>7</v>
      </c>
      <c r="C51" s="55" t="s">
        <v>390</v>
      </c>
      <c r="D51" s="162" t="s">
        <v>335</v>
      </c>
      <c r="E51" s="48"/>
      <c r="F51" s="48"/>
      <c r="G51" s="136"/>
      <c r="H51" s="136"/>
      <c r="I51" s="136"/>
      <c r="J51" s="136"/>
      <c r="K51" s="136"/>
      <c r="L51" s="136"/>
      <c r="M51" s="49"/>
      <c r="N51" s="50"/>
      <c r="O51" s="50"/>
      <c r="P51" s="163" t="s">
        <v>100</v>
      </c>
      <c r="Q51" s="51"/>
    </row>
    <row r="52" spans="2:17" x14ac:dyDescent="0.25">
      <c r="B52" s="143" t="s">
        <v>308</v>
      </c>
      <c r="C52" s="129" t="s">
        <v>307</v>
      </c>
      <c r="D52" s="115" t="s">
        <v>336</v>
      </c>
      <c r="E52" s="115" t="s">
        <v>211</v>
      </c>
      <c r="F52" s="115" t="s">
        <v>212</v>
      </c>
      <c r="G52" s="152">
        <v>0.2</v>
      </c>
      <c r="H52" s="152">
        <f>H42</f>
        <v>0.4</v>
      </c>
      <c r="I52" s="152">
        <f>I42</f>
        <v>0.4</v>
      </c>
      <c r="J52" s="152">
        <f>SUM(G52:I52)</f>
        <v>1</v>
      </c>
      <c r="K52" s="153">
        <f>0.2+H52*Indexation!$C$7/Indexation!$C$3+I52*Indexation!$E$7/Indexation!$E$3</f>
        <v>1.0324832079999999</v>
      </c>
      <c r="L52" s="153" t="s">
        <v>278</v>
      </c>
      <c r="M52" s="52">
        <v>550</v>
      </c>
      <c r="N52" s="154">
        <f>N42</f>
        <v>9.9999999999999995E-21</v>
      </c>
      <c r="O52" s="154">
        <f>K52*N52</f>
        <v>1.0324832079999998E-20</v>
      </c>
      <c r="P52" s="154">
        <f>M52*O52</f>
        <v>5.6786576439999989E-18</v>
      </c>
      <c r="Q52" s="53"/>
    </row>
    <row r="53" spans="2:17" x14ac:dyDescent="0.25">
      <c r="B53" s="143" t="s">
        <v>309</v>
      </c>
      <c r="C53" s="129" t="s">
        <v>230</v>
      </c>
      <c r="D53" s="115" t="s">
        <v>337</v>
      </c>
      <c r="E53" s="115" t="s">
        <v>211</v>
      </c>
      <c r="F53" s="115" t="s">
        <v>279</v>
      </c>
      <c r="G53" s="152">
        <v>0.2</v>
      </c>
      <c r="H53" s="152">
        <f t="shared" ref="H53:I53" si="17">H43</f>
        <v>0.4</v>
      </c>
      <c r="I53" s="152">
        <f t="shared" si="17"/>
        <v>0.4</v>
      </c>
      <c r="J53" s="152">
        <f>SUM(G53:I53)</f>
        <v>1</v>
      </c>
      <c r="K53" s="153">
        <f>0.2+H53*Indexation!$C$7/Indexation!$C$3+I53*Indexation!$E$7/Indexation!$E$3</f>
        <v>1.0324832079999999</v>
      </c>
      <c r="L53" s="153" t="s">
        <v>279</v>
      </c>
      <c r="M53" s="52">
        <v>300</v>
      </c>
      <c r="N53" s="154">
        <f t="shared" ref="N53:N59" si="18">N43</f>
        <v>9.9999999999999995E-21</v>
      </c>
      <c r="O53" s="154">
        <f t="shared" ref="O53:O59" si="19">K53*N53</f>
        <v>1.0324832079999998E-20</v>
      </c>
      <c r="P53" s="154">
        <f t="shared" ref="P53:P55" si="20">M53*O53</f>
        <v>3.0974496239999994E-18</v>
      </c>
      <c r="Q53" s="53"/>
    </row>
    <row r="54" spans="2:17" x14ac:dyDescent="0.25">
      <c r="B54" s="143" t="s">
        <v>310</v>
      </c>
      <c r="C54" s="129" t="s">
        <v>178</v>
      </c>
      <c r="D54" s="115" t="s">
        <v>338</v>
      </c>
      <c r="E54" s="115" t="s">
        <v>211</v>
      </c>
      <c r="F54" s="115" t="s">
        <v>212</v>
      </c>
      <c r="G54" s="152">
        <v>0.2</v>
      </c>
      <c r="H54" s="152">
        <f t="shared" ref="H54:I54" si="21">H44</f>
        <v>0.4</v>
      </c>
      <c r="I54" s="152">
        <f t="shared" si="21"/>
        <v>0.4</v>
      </c>
      <c r="J54" s="152">
        <f>SUM(G54:I54)</f>
        <v>1</v>
      </c>
      <c r="K54" s="153">
        <f>0.2+H54*Indexation!$C$7/Indexation!$C$3+I54*Indexation!$E$7/Indexation!$E$3</f>
        <v>1.0324832079999999</v>
      </c>
      <c r="L54" s="153" t="s">
        <v>332</v>
      </c>
      <c r="M54" s="52">
        <v>1</v>
      </c>
      <c r="N54" s="154">
        <f t="shared" si="18"/>
        <v>9.9999999999999995E-21</v>
      </c>
      <c r="O54" s="154">
        <f>K54*N54</f>
        <v>1.0324832079999998E-20</v>
      </c>
      <c r="P54" s="154">
        <f t="shared" si="20"/>
        <v>1.0324832079999998E-20</v>
      </c>
      <c r="Q54" s="53"/>
    </row>
    <row r="55" spans="2:17" x14ac:dyDescent="0.25">
      <c r="B55" s="143" t="s">
        <v>311</v>
      </c>
      <c r="C55" s="129" t="s">
        <v>179</v>
      </c>
      <c r="D55" s="115" t="s">
        <v>338</v>
      </c>
      <c r="E55" s="115" t="s">
        <v>211</v>
      </c>
      <c r="F55" s="115" t="s">
        <v>212</v>
      </c>
      <c r="G55" s="152">
        <v>0.2</v>
      </c>
      <c r="H55" s="152">
        <f t="shared" ref="H55:I55" si="22">H45</f>
        <v>0.4</v>
      </c>
      <c r="I55" s="152">
        <f t="shared" si="22"/>
        <v>0.4</v>
      </c>
      <c r="J55" s="152">
        <f>SUM(G55:I55)</f>
        <v>1</v>
      </c>
      <c r="K55" s="153">
        <f>0.2+H55*Indexation!$C$7/Indexation!$C$3+I55*Indexation!$E$7/Indexation!$E$3</f>
        <v>1.0324832079999999</v>
      </c>
      <c r="L55" s="153" t="s">
        <v>332</v>
      </c>
      <c r="M55" s="52">
        <v>1</v>
      </c>
      <c r="N55" s="154">
        <f t="shared" si="18"/>
        <v>9.9999999999999995E-21</v>
      </c>
      <c r="O55" s="154">
        <f>K55*N55</f>
        <v>1.0324832079999998E-20</v>
      </c>
      <c r="P55" s="154">
        <f t="shared" si="20"/>
        <v>1.0324832079999998E-20</v>
      </c>
      <c r="Q55" s="53"/>
    </row>
    <row r="56" spans="2:17" x14ac:dyDescent="0.25">
      <c r="B56" s="143" t="s">
        <v>312</v>
      </c>
      <c r="C56" s="129" t="s">
        <v>313</v>
      </c>
      <c r="D56" s="115" t="s">
        <v>339</v>
      </c>
      <c r="E56" s="115" t="s">
        <v>211</v>
      </c>
      <c r="F56" s="115" t="s">
        <v>212</v>
      </c>
      <c r="G56" s="152">
        <v>0.2</v>
      </c>
      <c r="H56" s="152">
        <f>H46</f>
        <v>0.4</v>
      </c>
      <c r="I56" s="152">
        <f t="shared" ref="I56" si="23">I46</f>
        <v>0.4</v>
      </c>
      <c r="J56" s="152">
        <f>SUM(G56:I56)</f>
        <v>1</v>
      </c>
      <c r="K56" s="153">
        <f>0.2+H56*Indexation!$C$7/Indexation!$C$3+I56*Indexation!$E$7/Indexation!$E$3</f>
        <v>1.0324832079999999</v>
      </c>
      <c r="L56" s="153" t="s">
        <v>278</v>
      </c>
      <c r="M56" s="52">
        <v>20</v>
      </c>
      <c r="N56" s="154">
        <f t="shared" si="18"/>
        <v>9.9999999999999995E-21</v>
      </c>
      <c r="O56" s="154">
        <f t="shared" si="19"/>
        <v>1.0324832079999998E-20</v>
      </c>
      <c r="P56" s="154">
        <f>M56*O56</f>
        <v>2.0649664159999996E-19</v>
      </c>
      <c r="Q56" s="53"/>
    </row>
    <row r="57" spans="2:17" x14ac:dyDescent="0.25">
      <c r="B57" s="143" t="s">
        <v>370</v>
      </c>
      <c r="C57" s="129" t="s">
        <v>180</v>
      </c>
      <c r="D57" s="115" t="s">
        <v>340</v>
      </c>
      <c r="E57" s="115" t="s">
        <v>211</v>
      </c>
      <c r="F57" s="115" t="s">
        <v>212</v>
      </c>
      <c r="G57" s="152">
        <v>0.2</v>
      </c>
      <c r="H57" s="152">
        <f t="shared" ref="H57:I57" si="24">H47</f>
        <v>0.4</v>
      </c>
      <c r="I57" s="152">
        <f t="shared" si="24"/>
        <v>0.4</v>
      </c>
      <c r="J57" s="152">
        <f t="shared" ref="J57:J59" si="25">SUM(G57:I57)</f>
        <v>1</v>
      </c>
      <c r="K57" s="153">
        <f>0.2+H57*Indexation!$C$7/Indexation!$C$3+I57*Indexation!$E$7/Indexation!$E$3</f>
        <v>1.0324832079999999</v>
      </c>
      <c r="L57" s="153" t="s">
        <v>278</v>
      </c>
      <c r="M57" s="52">
        <v>10</v>
      </c>
      <c r="N57" s="154">
        <f t="shared" si="18"/>
        <v>9.9999999999999995E-21</v>
      </c>
      <c r="O57" s="154">
        <f t="shared" si="19"/>
        <v>1.0324832079999998E-20</v>
      </c>
      <c r="P57" s="154">
        <f t="shared" ref="P57:P59" si="26">M57*O57</f>
        <v>1.0324832079999998E-19</v>
      </c>
      <c r="Q57" s="53"/>
    </row>
    <row r="58" spans="2:17" x14ac:dyDescent="0.25">
      <c r="B58" s="143" t="s">
        <v>371</v>
      </c>
      <c r="C58" s="129" t="s">
        <v>322</v>
      </c>
      <c r="D58" s="115" t="s">
        <v>341</v>
      </c>
      <c r="E58" s="115" t="s">
        <v>210</v>
      </c>
      <c r="F58" s="115" t="s">
        <v>212</v>
      </c>
      <c r="G58" s="152">
        <v>0.2</v>
      </c>
      <c r="H58" s="152">
        <f t="shared" ref="H58:I58" si="27">H48</f>
        <v>0.4</v>
      </c>
      <c r="I58" s="152">
        <f t="shared" si="27"/>
        <v>0.4</v>
      </c>
      <c r="J58" s="152">
        <f t="shared" si="25"/>
        <v>1</v>
      </c>
      <c r="K58" s="153">
        <f>0.2+H58*Indexation!$C$7/Indexation!$C$3+I58*Indexation!$E$7/Indexation!$E$3</f>
        <v>1.0324832079999999</v>
      </c>
      <c r="L58" s="153" t="s">
        <v>332</v>
      </c>
      <c r="M58" s="52">
        <v>1</v>
      </c>
      <c r="N58" s="154">
        <f t="shared" si="18"/>
        <v>9.9999999999999995E-21</v>
      </c>
      <c r="O58" s="154">
        <f t="shared" si="19"/>
        <v>1.0324832079999998E-20</v>
      </c>
      <c r="P58" s="154">
        <f t="shared" si="26"/>
        <v>1.0324832079999998E-20</v>
      </c>
      <c r="Q58" s="53"/>
    </row>
    <row r="59" spans="2:17" x14ac:dyDescent="0.25">
      <c r="B59" s="143" t="s">
        <v>372</v>
      </c>
      <c r="C59" s="114" t="s">
        <v>330</v>
      </c>
      <c r="D59" s="115" t="s">
        <v>342</v>
      </c>
      <c r="E59" s="52" t="s">
        <v>211</v>
      </c>
      <c r="F59" s="115" t="s">
        <v>212</v>
      </c>
      <c r="G59" s="152">
        <v>0.2</v>
      </c>
      <c r="H59" s="152">
        <f t="shared" ref="H59:I59" si="28">H49</f>
        <v>0.4</v>
      </c>
      <c r="I59" s="152">
        <f t="shared" si="28"/>
        <v>0.4</v>
      </c>
      <c r="J59" s="152">
        <f t="shared" si="25"/>
        <v>1</v>
      </c>
      <c r="K59" s="153">
        <f>0.2+H59*Indexation!$C$7/Indexation!$C$3+I59*Indexation!$E$7/Indexation!$E$3</f>
        <v>1.0324832079999999</v>
      </c>
      <c r="L59" s="153" t="s">
        <v>332</v>
      </c>
      <c r="M59" s="52">
        <v>1</v>
      </c>
      <c r="N59" s="154">
        <f t="shared" si="18"/>
        <v>9.9999999999999995E-21</v>
      </c>
      <c r="O59" s="154">
        <f t="shared" si="19"/>
        <v>1.0324832079999998E-20</v>
      </c>
      <c r="P59" s="154">
        <f t="shared" si="26"/>
        <v>1.0324832079999998E-20</v>
      </c>
      <c r="Q59" s="53"/>
    </row>
    <row r="60" spans="2:17" ht="13.5" thickBot="1" x14ac:dyDescent="0.3">
      <c r="B60" s="194" t="s">
        <v>114</v>
      </c>
      <c r="C60" s="189"/>
      <c r="D60" s="189"/>
      <c r="E60" s="189"/>
      <c r="F60" s="189"/>
      <c r="G60" s="190"/>
      <c r="H60" s="190"/>
      <c r="I60" s="190"/>
      <c r="J60" s="190"/>
      <c r="K60" s="190"/>
      <c r="L60" s="190"/>
      <c r="M60" s="191"/>
      <c r="N60" s="191"/>
      <c r="O60" s="191"/>
      <c r="P60" s="151">
        <f>SUBTOTAL(9,P51:P59)</f>
        <v>9.1271515587199955E-18</v>
      </c>
      <c r="Q60" s="195"/>
    </row>
    <row r="61" spans="2:17" ht="13.5" thickTop="1" x14ac:dyDescent="0.25">
      <c r="B61" s="193">
        <v>8</v>
      </c>
      <c r="C61" s="169" t="s">
        <v>391</v>
      </c>
      <c r="D61" s="170" t="s">
        <v>335</v>
      </c>
      <c r="E61" s="171"/>
      <c r="F61" s="171"/>
      <c r="G61" s="187"/>
      <c r="H61" s="187"/>
      <c r="I61" s="187"/>
      <c r="J61" s="187"/>
      <c r="K61" s="187"/>
      <c r="L61" s="187"/>
      <c r="M61" s="172"/>
      <c r="N61" s="173"/>
      <c r="O61" s="173"/>
      <c r="P61" s="175" t="s">
        <v>100</v>
      </c>
      <c r="Q61" s="186"/>
    </row>
    <row r="62" spans="2:17" x14ac:dyDescent="0.25">
      <c r="B62" s="143" t="s">
        <v>252</v>
      </c>
      <c r="C62" s="129" t="s">
        <v>307</v>
      </c>
      <c r="D62" s="115" t="s">
        <v>336</v>
      </c>
      <c r="E62" s="115" t="s">
        <v>211</v>
      </c>
      <c r="F62" s="115" t="s">
        <v>212</v>
      </c>
      <c r="G62" s="152">
        <v>0.2</v>
      </c>
      <c r="H62" s="152">
        <f>H42</f>
        <v>0.4</v>
      </c>
      <c r="I62" s="152">
        <f>I42</f>
        <v>0.4</v>
      </c>
      <c r="J62" s="152">
        <f>SUM(G62:I62)</f>
        <v>1</v>
      </c>
      <c r="K62" s="153">
        <f>0.2+H62*Indexation!$C$11/Indexation!$C$3+I62*Indexation!$E$11/Indexation!$E$3</f>
        <v>1.0662853645024641</v>
      </c>
      <c r="L62" s="153" t="s">
        <v>278</v>
      </c>
      <c r="M62" s="52">
        <v>550</v>
      </c>
      <c r="N62" s="154">
        <f>N42</f>
        <v>9.9999999999999995E-21</v>
      </c>
      <c r="O62" s="154">
        <f t="shared" ref="O62:O69" si="29">K62*N62</f>
        <v>1.0662853645024641E-20</v>
      </c>
      <c r="P62" s="154">
        <f t="shared" ref="P62:P69" si="30">M62*O62</f>
        <v>5.8645695047635526E-18</v>
      </c>
      <c r="Q62" s="53"/>
    </row>
    <row r="63" spans="2:17" x14ac:dyDescent="0.25">
      <c r="B63" s="143" t="s">
        <v>253</v>
      </c>
      <c r="C63" s="129" t="s">
        <v>230</v>
      </c>
      <c r="D63" s="115" t="s">
        <v>337</v>
      </c>
      <c r="E63" s="115" t="s">
        <v>211</v>
      </c>
      <c r="F63" s="115" t="s">
        <v>279</v>
      </c>
      <c r="G63" s="152">
        <v>0.2</v>
      </c>
      <c r="H63" s="152">
        <f t="shared" ref="H63:I63" si="31">H43</f>
        <v>0.4</v>
      </c>
      <c r="I63" s="152">
        <f t="shared" si="31"/>
        <v>0.4</v>
      </c>
      <c r="J63" s="152">
        <f>SUM(G63:I63)</f>
        <v>1</v>
      </c>
      <c r="K63" s="153">
        <f>0.2+H63*Indexation!$C$11/Indexation!$C$3+I63*Indexation!$E$11/Indexation!$E$3</f>
        <v>1.0662853645024641</v>
      </c>
      <c r="L63" s="153" t="s">
        <v>279</v>
      </c>
      <c r="M63" s="52">
        <v>300</v>
      </c>
      <c r="N63" s="154">
        <f t="shared" ref="N63:N69" si="32">N43</f>
        <v>9.9999999999999995E-21</v>
      </c>
      <c r="O63" s="154">
        <f t="shared" si="29"/>
        <v>1.0662853645024641E-20</v>
      </c>
      <c r="P63" s="154">
        <f t="shared" si="30"/>
        <v>3.1988560935073923E-18</v>
      </c>
      <c r="Q63" s="53"/>
    </row>
    <row r="64" spans="2:17" x14ac:dyDescent="0.25">
      <c r="B64" s="143" t="s">
        <v>254</v>
      </c>
      <c r="C64" s="129" t="s">
        <v>178</v>
      </c>
      <c r="D64" s="115" t="s">
        <v>338</v>
      </c>
      <c r="E64" s="115" t="s">
        <v>211</v>
      </c>
      <c r="F64" s="115" t="s">
        <v>212</v>
      </c>
      <c r="G64" s="152">
        <v>0.2</v>
      </c>
      <c r="H64" s="152">
        <f t="shared" ref="H64:I64" si="33">H44</f>
        <v>0.4</v>
      </c>
      <c r="I64" s="152">
        <f t="shared" si="33"/>
        <v>0.4</v>
      </c>
      <c r="J64" s="152">
        <f>SUM(G64:I64)</f>
        <v>1</v>
      </c>
      <c r="K64" s="153">
        <f>0.2+H64*Indexation!$C$11/Indexation!$C$3+I64*Indexation!$E$11/Indexation!$E$3</f>
        <v>1.0662853645024641</v>
      </c>
      <c r="L64" s="153" t="s">
        <v>332</v>
      </c>
      <c r="M64" s="52">
        <v>1</v>
      </c>
      <c r="N64" s="154">
        <f t="shared" si="32"/>
        <v>9.9999999999999995E-21</v>
      </c>
      <c r="O64" s="154">
        <f t="shared" si="29"/>
        <v>1.0662853645024641E-20</v>
      </c>
      <c r="P64" s="154">
        <f t="shared" si="30"/>
        <v>1.0662853645024641E-20</v>
      </c>
      <c r="Q64" s="53"/>
    </row>
    <row r="65" spans="2:17" x14ac:dyDescent="0.25">
      <c r="B65" s="143" t="s">
        <v>255</v>
      </c>
      <c r="C65" s="129" t="s">
        <v>179</v>
      </c>
      <c r="D65" s="115" t="s">
        <v>338</v>
      </c>
      <c r="E65" s="115" t="s">
        <v>211</v>
      </c>
      <c r="F65" s="115" t="s">
        <v>212</v>
      </c>
      <c r="G65" s="152">
        <v>0.2</v>
      </c>
      <c r="H65" s="152">
        <f t="shared" ref="H65:I65" si="34">H45</f>
        <v>0.4</v>
      </c>
      <c r="I65" s="152">
        <f t="shared" si="34"/>
        <v>0.4</v>
      </c>
      <c r="J65" s="152">
        <f>SUM(G65:I65)</f>
        <v>1</v>
      </c>
      <c r="K65" s="153">
        <f>0.2+H65*Indexation!$C$11/Indexation!$C$3+I65*Indexation!$E$11/Indexation!$E$3</f>
        <v>1.0662853645024641</v>
      </c>
      <c r="L65" s="153" t="s">
        <v>332</v>
      </c>
      <c r="M65" s="52">
        <v>1</v>
      </c>
      <c r="N65" s="154">
        <f t="shared" si="32"/>
        <v>9.9999999999999995E-21</v>
      </c>
      <c r="O65" s="154">
        <f t="shared" si="29"/>
        <v>1.0662853645024641E-20</v>
      </c>
      <c r="P65" s="154">
        <f t="shared" si="30"/>
        <v>1.0662853645024641E-20</v>
      </c>
      <c r="Q65" s="53"/>
    </row>
    <row r="66" spans="2:17" x14ac:dyDescent="0.25">
      <c r="B66" s="143" t="s">
        <v>256</v>
      </c>
      <c r="C66" s="129" t="s">
        <v>313</v>
      </c>
      <c r="D66" s="115" t="s">
        <v>339</v>
      </c>
      <c r="E66" s="115" t="s">
        <v>211</v>
      </c>
      <c r="F66" s="115" t="s">
        <v>212</v>
      </c>
      <c r="G66" s="152">
        <v>0.2</v>
      </c>
      <c r="H66" s="152">
        <f t="shared" ref="H66:I66" si="35">H46</f>
        <v>0.4</v>
      </c>
      <c r="I66" s="152">
        <f t="shared" si="35"/>
        <v>0.4</v>
      </c>
      <c r="J66" s="152">
        <f t="shared" ref="J66:J69" si="36">SUM(G66:I66)</f>
        <v>1</v>
      </c>
      <c r="K66" s="153">
        <f>0.2+H66*Indexation!$C$11/Indexation!$C$3+I66*Indexation!$E$11/Indexation!$E$3</f>
        <v>1.0662853645024641</v>
      </c>
      <c r="L66" s="153" t="s">
        <v>278</v>
      </c>
      <c r="M66" s="52">
        <v>20</v>
      </c>
      <c r="N66" s="154">
        <f t="shared" si="32"/>
        <v>9.9999999999999995E-21</v>
      </c>
      <c r="O66" s="154">
        <f t="shared" si="29"/>
        <v>1.0662853645024641E-20</v>
      </c>
      <c r="P66" s="154">
        <f t="shared" si="30"/>
        <v>2.132570729004928E-19</v>
      </c>
      <c r="Q66" s="53"/>
    </row>
    <row r="67" spans="2:17" x14ac:dyDescent="0.25">
      <c r="B67" s="143" t="s">
        <v>257</v>
      </c>
      <c r="C67" s="129" t="s">
        <v>180</v>
      </c>
      <c r="D67" s="115" t="s">
        <v>340</v>
      </c>
      <c r="E67" s="115" t="s">
        <v>211</v>
      </c>
      <c r="F67" s="115" t="s">
        <v>212</v>
      </c>
      <c r="G67" s="152">
        <v>0.2</v>
      </c>
      <c r="H67" s="152">
        <f t="shared" ref="H67:I67" si="37">H47</f>
        <v>0.4</v>
      </c>
      <c r="I67" s="152">
        <f t="shared" si="37"/>
        <v>0.4</v>
      </c>
      <c r="J67" s="152">
        <f t="shared" si="36"/>
        <v>1</v>
      </c>
      <c r="K67" s="153">
        <f>0.2+H67*Indexation!$C$11/Indexation!$C$3+I67*Indexation!$E$11/Indexation!$E$3</f>
        <v>1.0662853645024641</v>
      </c>
      <c r="L67" s="153" t="s">
        <v>278</v>
      </c>
      <c r="M67" s="52">
        <v>10</v>
      </c>
      <c r="N67" s="154">
        <f t="shared" si="32"/>
        <v>9.9999999999999995E-21</v>
      </c>
      <c r="O67" s="154">
        <f t="shared" si="29"/>
        <v>1.0662853645024641E-20</v>
      </c>
      <c r="P67" s="154">
        <f t="shared" si="30"/>
        <v>1.066285364502464E-19</v>
      </c>
      <c r="Q67" s="53"/>
    </row>
    <row r="68" spans="2:17" x14ac:dyDescent="0.25">
      <c r="B68" s="143" t="s">
        <v>258</v>
      </c>
      <c r="C68" s="129" t="s">
        <v>322</v>
      </c>
      <c r="D68" s="115" t="s">
        <v>341</v>
      </c>
      <c r="E68" s="115" t="s">
        <v>210</v>
      </c>
      <c r="F68" s="115" t="s">
        <v>212</v>
      </c>
      <c r="G68" s="152">
        <v>0.2</v>
      </c>
      <c r="H68" s="152">
        <f t="shared" ref="H68:I68" si="38">H48</f>
        <v>0.4</v>
      </c>
      <c r="I68" s="152">
        <f t="shared" si="38"/>
        <v>0.4</v>
      </c>
      <c r="J68" s="152">
        <f t="shared" si="36"/>
        <v>1</v>
      </c>
      <c r="K68" s="153">
        <f>0.2+H68*Indexation!$C$11/Indexation!$C$3+I68*Indexation!$E$11/Indexation!$E$3</f>
        <v>1.0662853645024641</v>
      </c>
      <c r="L68" s="153" t="s">
        <v>332</v>
      </c>
      <c r="M68" s="52">
        <v>1</v>
      </c>
      <c r="N68" s="154">
        <f t="shared" si="32"/>
        <v>9.9999999999999995E-21</v>
      </c>
      <c r="O68" s="154">
        <f t="shared" si="29"/>
        <v>1.0662853645024641E-20</v>
      </c>
      <c r="P68" s="154">
        <f t="shared" si="30"/>
        <v>1.0662853645024641E-20</v>
      </c>
      <c r="Q68" s="53"/>
    </row>
    <row r="69" spans="2:17" x14ac:dyDescent="0.25">
      <c r="B69" s="143" t="s">
        <v>373</v>
      </c>
      <c r="C69" s="114" t="s">
        <v>330</v>
      </c>
      <c r="D69" s="115" t="s">
        <v>342</v>
      </c>
      <c r="E69" s="52" t="s">
        <v>211</v>
      </c>
      <c r="F69" s="115" t="s">
        <v>212</v>
      </c>
      <c r="G69" s="152">
        <v>0.2</v>
      </c>
      <c r="H69" s="152">
        <f t="shared" ref="H69:I69" si="39">H49</f>
        <v>0.4</v>
      </c>
      <c r="I69" s="152">
        <f t="shared" si="39"/>
        <v>0.4</v>
      </c>
      <c r="J69" s="152">
        <f t="shared" si="36"/>
        <v>1</v>
      </c>
      <c r="K69" s="153">
        <f>0.2+H69*Indexation!$C$11/Indexation!$C$3+I69*Indexation!$E$11/Indexation!$E$3</f>
        <v>1.0662853645024641</v>
      </c>
      <c r="L69" s="153" t="s">
        <v>332</v>
      </c>
      <c r="M69" s="52">
        <v>1</v>
      </c>
      <c r="N69" s="154">
        <f t="shared" si="32"/>
        <v>9.9999999999999995E-21</v>
      </c>
      <c r="O69" s="154">
        <f t="shared" si="29"/>
        <v>1.0662853645024641E-20</v>
      </c>
      <c r="P69" s="154">
        <f t="shared" si="30"/>
        <v>1.0662853645024641E-20</v>
      </c>
      <c r="Q69" s="53"/>
    </row>
    <row r="70" spans="2:17" ht="13.5" thickBot="1" x14ac:dyDescent="0.3">
      <c r="B70" s="164" t="s">
        <v>174</v>
      </c>
      <c r="C70" s="165"/>
      <c r="D70" s="165"/>
      <c r="E70" s="165"/>
      <c r="F70" s="165"/>
      <c r="G70" s="188"/>
      <c r="H70" s="188"/>
      <c r="I70" s="188"/>
      <c r="J70" s="188"/>
      <c r="K70" s="188"/>
      <c r="L70" s="188"/>
      <c r="M70" s="166"/>
      <c r="N70" s="166"/>
      <c r="O70" s="166"/>
      <c r="P70" s="137">
        <f>SUBTOTAL(9,P61:P69)</f>
        <v>9.4259626222017845E-18</v>
      </c>
      <c r="Q70" s="176"/>
    </row>
    <row r="71" spans="2:17" ht="13.5" thickTop="1" x14ac:dyDescent="0.25">
      <c r="B71" s="113">
        <v>9</v>
      </c>
      <c r="C71" s="55" t="s">
        <v>384</v>
      </c>
      <c r="D71" s="162" t="s">
        <v>335</v>
      </c>
      <c r="E71" s="48"/>
      <c r="F71" s="48"/>
      <c r="G71" s="136"/>
      <c r="H71" s="136"/>
      <c r="I71" s="136"/>
      <c r="J71" s="136"/>
      <c r="K71" s="136"/>
      <c r="L71" s="136"/>
      <c r="M71" s="49"/>
      <c r="N71" s="50"/>
      <c r="O71" s="50"/>
      <c r="P71" s="163" t="s">
        <v>100</v>
      </c>
      <c r="Q71" s="51"/>
    </row>
    <row r="72" spans="2:17" x14ac:dyDescent="0.25">
      <c r="B72" s="143" t="s">
        <v>259</v>
      </c>
      <c r="C72" s="129" t="s">
        <v>307</v>
      </c>
      <c r="D72" s="115" t="s">
        <v>336</v>
      </c>
      <c r="E72" s="115" t="s">
        <v>211</v>
      </c>
      <c r="F72" s="115" t="s">
        <v>212</v>
      </c>
      <c r="G72" s="152">
        <v>0.2</v>
      </c>
      <c r="H72" s="152">
        <f>H42</f>
        <v>0.4</v>
      </c>
      <c r="I72" s="152">
        <f>I42</f>
        <v>0.4</v>
      </c>
      <c r="J72" s="152">
        <f>SUM(G72:I72)</f>
        <v>1</v>
      </c>
      <c r="K72" s="153">
        <f>0.2+H72*Indexation!$C$15/Indexation!$C$3+I72*Indexation!$E$15/Indexation!$E$3</f>
        <v>1.1014600241055756</v>
      </c>
      <c r="L72" s="153" t="s">
        <v>278</v>
      </c>
      <c r="M72" s="52">
        <v>550</v>
      </c>
      <c r="N72" s="154">
        <f>N42</f>
        <v>9.9999999999999995E-21</v>
      </c>
      <c r="O72" s="154">
        <f>K72*N72</f>
        <v>1.1014600241055756E-20</v>
      </c>
      <c r="P72" s="154">
        <f t="shared" ref="P72:P79" si="40">M72*O72</f>
        <v>6.0580301325806657E-18</v>
      </c>
      <c r="Q72" s="53"/>
    </row>
    <row r="73" spans="2:17" x14ac:dyDescent="0.25">
      <c r="B73" s="143" t="s">
        <v>260</v>
      </c>
      <c r="C73" s="129" t="s">
        <v>230</v>
      </c>
      <c r="D73" s="115" t="s">
        <v>337</v>
      </c>
      <c r="E73" s="115" t="s">
        <v>211</v>
      </c>
      <c r="F73" s="115" t="s">
        <v>279</v>
      </c>
      <c r="G73" s="152">
        <v>0.2</v>
      </c>
      <c r="H73" s="152">
        <f t="shared" ref="H73:I73" si="41">H43</f>
        <v>0.4</v>
      </c>
      <c r="I73" s="152">
        <f t="shared" si="41"/>
        <v>0.4</v>
      </c>
      <c r="J73" s="152">
        <f>SUM(G73:I73)</f>
        <v>1</v>
      </c>
      <c r="K73" s="153">
        <f>0.2+H73*Indexation!$C$15/Indexation!$C$3+I73*Indexation!$E$15/Indexation!$E$3</f>
        <v>1.1014600241055756</v>
      </c>
      <c r="L73" s="153" t="s">
        <v>279</v>
      </c>
      <c r="M73" s="52">
        <v>300</v>
      </c>
      <c r="N73" s="154">
        <f t="shared" ref="N73:N79" si="42">N43</f>
        <v>9.9999999999999995E-21</v>
      </c>
      <c r="O73" s="154">
        <f>K73*N73</f>
        <v>1.1014600241055756E-20</v>
      </c>
      <c r="P73" s="154">
        <f t="shared" si="40"/>
        <v>3.304380072316727E-18</v>
      </c>
      <c r="Q73" s="53"/>
    </row>
    <row r="74" spans="2:17" x14ac:dyDescent="0.25">
      <c r="B74" s="143" t="s">
        <v>261</v>
      </c>
      <c r="C74" s="129" t="s">
        <v>178</v>
      </c>
      <c r="D74" s="115" t="s">
        <v>338</v>
      </c>
      <c r="E74" s="115" t="s">
        <v>211</v>
      </c>
      <c r="F74" s="115" t="s">
        <v>212</v>
      </c>
      <c r="G74" s="152">
        <v>0.2</v>
      </c>
      <c r="H74" s="152">
        <f t="shared" ref="H74:I74" si="43">H44</f>
        <v>0.4</v>
      </c>
      <c r="I74" s="152">
        <f t="shared" si="43"/>
        <v>0.4</v>
      </c>
      <c r="J74" s="152">
        <f>SUM(G74:I74)</f>
        <v>1</v>
      </c>
      <c r="K74" s="153">
        <f>0.2+H74*Indexation!$C$15/Indexation!$C$3+I74*Indexation!$E$15/Indexation!$E$3</f>
        <v>1.1014600241055756</v>
      </c>
      <c r="L74" s="153" t="s">
        <v>332</v>
      </c>
      <c r="M74" s="52">
        <v>1</v>
      </c>
      <c r="N74" s="154">
        <f t="shared" si="42"/>
        <v>9.9999999999999995E-21</v>
      </c>
      <c r="O74" s="154">
        <f>K74*N74</f>
        <v>1.1014600241055756E-20</v>
      </c>
      <c r="P74" s="154">
        <f t="shared" si="40"/>
        <v>1.1014600241055756E-20</v>
      </c>
      <c r="Q74" s="53"/>
    </row>
    <row r="75" spans="2:17" x14ac:dyDescent="0.25">
      <c r="B75" s="143" t="s">
        <v>262</v>
      </c>
      <c r="C75" s="129" t="s">
        <v>179</v>
      </c>
      <c r="D75" s="115" t="s">
        <v>338</v>
      </c>
      <c r="E75" s="115" t="s">
        <v>211</v>
      </c>
      <c r="F75" s="115" t="s">
        <v>212</v>
      </c>
      <c r="G75" s="152">
        <v>0.2</v>
      </c>
      <c r="H75" s="152">
        <f t="shared" ref="H75:I75" si="44">H45</f>
        <v>0.4</v>
      </c>
      <c r="I75" s="152">
        <f t="shared" si="44"/>
        <v>0.4</v>
      </c>
      <c r="J75" s="152">
        <f t="shared" ref="J75:J77" si="45">SUM(G75:I75)</f>
        <v>1</v>
      </c>
      <c r="K75" s="153">
        <f>0.2+H75*Indexation!$C$15/Indexation!$C$3+I75*Indexation!$E$15/Indexation!$E$3</f>
        <v>1.1014600241055756</v>
      </c>
      <c r="L75" s="153" t="s">
        <v>332</v>
      </c>
      <c r="M75" s="52">
        <v>1</v>
      </c>
      <c r="N75" s="154">
        <f t="shared" si="42"/>
        <v>9.9999999999999995E-21</v>
      </c>
      <c r="O75" s="154">
        <f>K75*N75</f>
        <v>1.1014600241055756E-20</v>
      </c>
      <c r="P75" s="154">
        <f t="shared" si="40"/>
        <v>1.1014600241055756E-20</v>
      </c>
      <c r="Q75" s="53"/>
    </row>
    <row r="76" spans="2:17" x14ac:dyDescent="0.25">
      <c r="B76" s="143" t="s">
        <v>263</v>
      </c>
      <c r="C76" s="129" t="s">
        <v>313</v>
      </c>
      <c r="D76" s="115" t="s">
        <v>339</v>
      </c>
      <c r="E76" s="115" t="s">
        <v>211</v>
      </c>
      <c r="F76" s="115" t="s">
        <v>212</v>
      </c>
      <c r="G76" s="152">
        <v>0.2</v>
      </c>
      <c r="H76" s="152">
        <f t="shared" ref="H76:I76" si="46">H46</f>
        <v>0.4</v>
      </c>
      <c r="I76" s="152">
        <f t="shared" si="46"/>
        <v>0.4</v>
      </c>
      <c r="J76" s="152">
        <f t="shared" si="45"/>
        <v>1</v>
      </c>
      <c r="K76" s="153">
        <f>0.2+H76*Indexation!$C$15/Indexation!$C$3+I76*Indexation!$E$15/Indexation!$E$3</f>
        <v>1.1014600241055756</v>
      </c>
      <c r="L76" s="153" t="s">
        <v>278</v>
      </c>
      <c r="M76" s="52">
        <v>20</v>
      </c>
      <c r="N76" s="154">
        <f t="shared" si="42"/>
        <v>9.9999999999999995E-21</v>
      </c>
      <c r="O76" s="154">
        <f t="shared" ref="O76:O79" si="47">K76*N76</f>
        <v>1.1014600241055756E-20</v>
      </c>
      <c r="P76" s="154">
        <f t="shared" si="40"/>
        <v>2.2029200482111514E-19</v>
      </c>
      <c r="Q76" s="53"/>
    </row>
    <row r="77" spans="2:17" x14ac:dyDescent="0.25">
      <c r="B77" s="143" t="s">
        <v>264</v>
      </c>
      <c r="C77" s="129" t="s">
        <v>180</v>
      </c>
      <c r="D77" s="115" t="s">
        <v>340</v>
      </c>
      <c r="E77" s="115" t="s">
        <v>211</v>
      </c>
      <c r="F77" s="115" t="s">
        <v>212</v>
      </c>
      <c r="G77" s="152">
        <v>0.2</v>
      </c>
      <c r="H77" s="152">
        <f t="shared" ref="H77:I77" si="48">H47</f>
        <v>0.4</v>
      </c>
      <c r="I77" s="152">
        <f t="shared" si="48"/>
        <v>0.4</v>
      </c>
      <c r="J77" s="152">
        <f t="shared" si="45"/>
        <v>1</v>
      </c>
      <c r="K77" s="153">
        <f>0.2+H77*Indexation!$C$15/Indexation!$C$3+I77*Indexation!$E$15/Indexation!$E$3</f>
        <v>1.1014600241055756</v>
      </c>
      <c r="L77" s="153" t="s">
        <v>278</v>
      </c>
      <c r="M77" s="52">
        <v>10</v>
      </c>
      <c r="N77" s="154">
        <f t="shared" si="42"/>
        <v>9.9999999999999995E-21</v>
      </c>
      <c r="O77" s="154">
        <f t="shared" si="47"/>
        <v>1.1014600241055756E-20</v>
      </c>
      <c r="P77" s="154">
        <f t="shared" si="40"/>
        <v>1.1014600241055757E-19</v>
      </c>
      <c r="Q77" s="53"/>
    </row>
    <row r="78" spans="2:17" x14ac:dyDescent="0.25">
      <c r="B78" s="143" t="s">
        <v>265</v>
      </c>
      <c r="C78" s="129" t="s">
        <v>322</v>
      </c>
      <c r="D78" s="115" t="s">
        <v>341</v>
      </c>
      <c r="E78" s="115" t="s">
        <v>210</v>
      </c>
      <c r="F78" s="115" t="s">
        <v>212</v>
      </c>
      <c r="G78" s="152">
        <v>0.2</v>
      </c>
      <c r="H78" s="152">
        <f t="shared" ref="H78:I78" si="49">H48</f>
        <v>0.4</v>
      </c>
      <c r="I78" s="152">
        <f t="shared" si="49"/>
        <v>0.4</v>
      </c>
      <c r="J78" s="152">
        <f>SUM(G78:I78)</f>
        <v>1</v>
      </c>
      <c r="K78" s="153">
        <f>0.2+H78*Indexation!$C$15/Indexation!$C$3+I78*Indexation!$E$15/Indexation!$E$3</f>
        <v>1.1014600241055756</v>
      </c>
      <c r="L78" s="153" t="s">
        <v>332</v>
      </c>
      <c r="M78" s="52">
        <v>1</v>
      </c>
      <c r="N78" s="154">
        <f t="shared" si="42"/>
        <v>9.9999999999999995E-21</v>
      </c>
      <c r="O78" s="154">
        <f t="shared" si="47"/>
        <v>1.1014600241055756E-20</v>
      </c>
      <c r="P78" s="154">
        <f t="shared" si="40"/>
        <v>1.1014600241055756E-20</v>
      </c>
      <c r="Q78" s="53"/>
    </row>
    <row r="79" spans="2:17" x14ac:dyDescent="0.25">
      <c r="B79" s="143" t="s">
        <v>374</v>
      </c>
      <c r="C79" s="114" t="s">
        <v>330</v>
      </c>
      <c r="D79" s="115" t="s">
        <v>342</v>
      </c>
      <c r="E79" s="52" t="s">
        <v>211</v>
      </c>
      <c r="F79" s="115" t="s">
        <v>212</v>
      </c>
      <c r="G79" s="152">
        <v>0.2</v>
      </c>
      <c r="H79" s="152">
        <f t="shared" ref="H79:I79" si="50">H49</f>
        <v>0.4</v>
      </c>
      <c r="I79" s="152">
        <f t="shared" si="50"/>
        <v>0.4</v>
      </c>
      <c r="J79" s="152">
        <f t="shared" ref="J79" si="51">SUM(G79:I79)</f>
        <v>1</v>
      </c>
      <c r="K79" s="153">
        <f>0.2+H79*Indexation!$C$15/Indexation!$C$3+I79*Indexation!$E$15/Indexation!$E$3</f>
        <v>1.1014600241055756</v>
      </c>
      <c r="L79" s="153" t="s">
        <v>332</v>
      </c>
      <c r="M79" s="52">
        <v>1</v>
      </c>
      <c r="N79" s="154">
        <f t="shared" si="42"/>
        <v>9.9999999999999995E-21</v>
      </c>
      <c r="O79" s="154">
        <f t="shared" si="47"/>
        <v>1.1014600241055756E-20</v>
      </c>
      <c r="P79" s="154">
        <f t="shared" si="40"/>
        <v>1.1014600241055756E-20</v>
      </c>
      <c r="Q79" s="53"/>
    </row>
    <row r="80" spans="2:17" ht="13.5" thickBot="1" x14ac:dyDescent="0.3">
      <c r="B80" s="194" t="s">
        <v>175</v>
      </c>
      <c r="C80" s="189"/>
      <c r="D80" s="189"/>
      <c r="E80" s="189"/>
      <c r="F80" s="189"/>
      <c r="G80" s="190"/>
      <c r="H80" s="190"/>
      <c r="I80" s="190"/>
      <c r="J80" s="190"/>
      <c r="K80" s="190"/>
      <c r="L80" s="190"/>
      <c r="M80" s="191"/>
      <c r="N80" s="191"/>
      <c r="O80" s="191"/>
      <c r="P80" s="151">
        <f>SUBTOTAL(9,P71:P79)</f>
        <v>9.7369066130932858E-18</v>
      </c>
      <c r="Q80" s="195"/>
    </row>
    <row r="81" spans="2:17" ht="13.5" thickTop="1" x14ac:dyDescent="0.25">
      <c r="B81" s="193">
        <v>10</v>
      </c>
      <c r="C81" s="169" t="s">
        <v>383</v>
      </c>
      <c r="D81" s="170" t="s">
        <v>335</v>
      </c>
      <c r="E81" s="171"/>
      <c r="F81" s="171"/>
      <c r="G81" s="187"/>
      <c r="H81" s="187"/>
      <c r="I81" s="187"/>
      <c r="J81" s="187"/>
      <c r="K81" s="187"/>
      <c r="L81" s="187"/>
      <c r="M81" s="172"/>
      <c r="N81" s="173"/>
      <c r="O81" s="173"/>
      <c r="P81" s="175" t="s">
        <v>100</v>
      </c>
      <c r="Q81" s="186"/>
    </row>
    <row r="82" spans="2:17" x14ac:dyDescent="0.25">
      <c r="B82" s="143" t="s">
        <v>266</v>
      </c>
      <c r="C82" s="129" t="s">
        <v>307</v>
      </c>
      <c r="D82" s="115" t="s">
        <v>336</v>
      </c>
      <c r="E82" s="115" t="s">
        <v>211</v>
      </c>
      <c r="F82" s="115" t="s">
        <v>212</v>
      </c>
      <c r="G82" s="152">
        <v>0.2</v>
      </c>
      <c r="H82" s="152">
        <f>H42</f>
        <v>0.4</v>
      </c>
      <c r="I82" s="152">
        <f>I42</f>
        <v>0.4</v>
      </c>
      <c r="J82" s="152">
        <f>SUM(G82:I82)</f>
        <v>1</v>
      </c>
      <c r="K82" s="153">
        <f>0.2+H82*Indexation!$C$19/Indexation!$C$3+I82*Indexation!$E$19/Indexation!$E$3</f>
        <v>1.1380629159389597</v>
      </c>
      <c r="L82" s="153" t="s">
        <v>278</v>
      </c>
      <c r="M82" s="52">
        <v>550</v>
      </c>
      <c r="N82" s="154">
        <f>N42</f>
        <v>9.9999999999999995E-21</v>
      </c>
      <c r="O82" s="154">
        <f>K82*N82</f>
        <v>1.1380629159389597E-20</v>
      </c>
      <c r="P82" s="154">
        <f t="shared" ref="P82:P89" si="52">M82*O82</f>
        <v>6.2593460376642781E-18</v>
      </c>
      <c r="Q82" s="53"/>
    </row>
    <row r="83" spans="2:17" x14ac:dyDescent="0.25">
      <c r="B83" s="143" t="s">
        <v>267</v>
      </c>
      <c r="C83" s="129" t="s">
        <v>230</v>
      </c>
      <c r="D83" s="115" t="s">
        <v>337</v>
      </c>
      <c r="E83" s="115" t="s">
        <v>211</v>
      </c>
      <c r="F83" s="115" t="s">
        <v>279</v>
      </c>
      <c r="G83" s="152">
        <v>0.2</v>
      </c>
      <c r="H83" s="152">
        <f t="shared" ref="H83:I83" si="53">H43</f>
        <v>0.4</v>
      </c>
      <c r="I83" s="152">
        <f t="shared" si="53"/>
        <v>0.4</v>
      </c>
      <c r="J83" s="152">
        <f>SUM(G83:I83)</f>
        <v>1</v>
      </c>
      <c r="K83" s="153">
        <f>0.2+H83*Indexation!$C$19/Indexation!$C$3+I83*Indexation!$E$19/Indexation!$E$3</f>
        <v>1.1380629159389597</v>
      </c>
      <c r="L83" s="153" t="s">
        <v>279</v>
      </c>
      <c r="M83" s="52">
        <v>300</v>
      </c>
      <c r="N83" s="154">
        <f t="shared" ref="N83:N89" si="54">N43</f>
        <v>9.9999999999999995E-21</v>
      </c>
      <c r="O83" s="154">
        <f t="shared" ref="O83:O89" si="55">K83*N83</f>
        <v>1.1380629159389597E-20</v>
      </c>
      <c r="P83" s="154">
        <f t="shared" si="52"/>
        <v>3.4141887478168791E-18</v>
      </c>
      <c r="Q83" s="53"/>
    </row>
    <row r="84" spans="2:17" x14ac:dyDescent="0.25">
      <c r="B84" s="143" t="s">
        <v>268</v>
      </c>
      <c r="C84" s="129" t="s">
        <v>178</v>
      </c>
      <c r="D84" s="115" t="s">
        <v>338</v>
      </c>
      <c r="E84" s="115" t="s">
        <v>211</v>
      </c>
      <c r="F84" s="115" t="s">
        <v>212</v>
      </c>
      <c r="G84" s="152">
        <v>0.2</v>
      </c>
      <c r="H84" s="152">
        <f t="shared" ref="H84:I84" si="56">H44</f>
        <v>0.4</v>
      </c>
      <c r="I84" s="152">
        <f t="shared" si="56"/>
        <v>0.4</v>
      </c>
      <c r="J84" s="152">
        <f>SUM(G84:I84)</f>
        <v>1</v>
      </c>
      <c r="K84" s="153">
        <f>0.2+H84*Indexation!$C$19/Indexation!$C$3+I84*Indexation!$E$19/Indexation!$E$3</f>
        <v>1.1380629159389597</v>
      </c>
      <c r="L84" s="153" t="s">
        <v>332</v>
      </c>
      <c r="M84" s="52">
        <v>1</v>
      </c>
      <c r="N84" s="154">
        <f t="shared" si="54"/>
        <v>9.9999999999999995E-21</v>
      </c>
      <c r="O84" s="154">
        <f t="shared" si="55"/>
        <v>1.1380629159389597E-20</v>
      </c>
      <c r="P84" s="154">
        <f t="shared" si="52"/>
        <v>1.1380629159389597E-20</v>
      </c>
      <c r="Q84" s="53"/>
    </row>
    <row r="85" spans="2:17" x14ac:dyDescent="0.25">
      <c r="B85" s="143" t="s">
        <v>269</v>
      </c>
      <c r="C85" s="129" t="s">
        <v>179</v>
      </c>
      <c r="D85" s="115" t="s">
        <v>338</v>
      </c>
      <c r="E85" s="115" t="s">
        <v>211</v>
      </c>
      <c r="F85" s="115" t="s">
        <v>212</v>
      </c>
      <c r="G85" s="152">
        <v>0.2</v>
      </c>
      <c r="H85" s="152">
        <f t="shared" ref="H85:I85" si="57">H45</f>
        <v>0.4</v>
      </c>
      <c r="I85" s="152">
        <f t="shared" si="57"/>
        <v>0.4</v>
      </c>
      <c r="J85" s="152">
        <f>SUM(G85:I85)</f>
        <v>1</v>
      </c>
      <c r="K85" s="153">
        <f>0.2+H85*Indexation!$C$19/Indexation!$C$3+I85*Indexation!$E$19/Indexation!$E$3</f>
        <v>1.1380629159389597</v>
      </c>
      <c r="L85" s="153" t="s">
        <v>332</v>
      </c>
      <c r="M85" s="52">
        <v>1</v>
      </c>
      <c r="N85" s="154">
        <f t="shared" si="54"/>
        <v>9.9999999999999995E-21</v>
      </c>
      <c r="O85" s="154">
        <f t="shared" si="55"/>
        <v>1.1380629159389597E-20</v>
      </c>
      <c r="P85" s="154">
        <f t="shared" si="52"/>
        <v>1.1380629159389597E-20</v>
      </c>
      <c r="Q85" s="53"/>
    </row>
    <row r="86" spans="2:17" x14ac:dyDescent="0.25">
      <c r="B86" s="143" t="s">
        <v>270</v>
      </c>
      <c r="C86" s="129" t="s">
        <v>313</v>
      </c>
      <c r="D86" s="115" t="s">
        <v>339</v>
      </c>
      <c r="E86" s="115" t="s">
        <v>211</v>
      </c>
      <c r="F86" s="115" t="s">
        <v>212</v>
      </c>
      <c r="G86" s="152">
        <v>0.2</v>
      </c>
      <c r="H86" s="152">
        <f t="shared" ref="H86:I86" si="58">H46</f>
        <v>0.4</v>
      </c>
      <c r="I86" s="152">
        <f t="shared" si="58"/>
        <v>0.4</v>
      </c>
      <c r="J86" s="152">
        <f t="shared" ref="J86:J89" si="59">SUM(G86:I86)</f>
        <v>1</v>
      </c>
      <c r="K86" s="153">
        <f>0.2+H86*Indexation!$C$19/Indexation!$C$3+I86*Indexation!$E$19/Indexation!$E$3</f>
        <v>1.1380629159389597</v>
      </c>
      <c r="L86" s="153" t="s">
        <v>278</v>
      </c>
      <c r="M86" s="52">
        <v>20</v>
      </c>
      <c r="N86" s="154">
        <f t="shared" si="54"/>
        <v>9.9999999999999995E-21</v>
      </c>
      <c r="O86" s="154">
        <f t="shared" si="55"/>
        <v>1.1380629159389597E-20</v>
      </c>
      <c r="P86" s="154">
        <f t="shared" si="52"/>
        <v>2.2761258318779195E-19</v>
      </c>
      <c r="Q86" s="53"/>
    </row>
    <row r="87" spans="2:17" x14ac:dyDescent="0.25">
      <c r="B87" s="143" t="s">
        <v>271</v>
      </c>
      <c r="C87" s="129" t="s">
        <v>180</v>
      </c>
      <c r="D87" s="115" t="s">
        <v>340</v>
      </c>
      <c r="E87" s="115" t="s">
        <v>211</v>
      </c>
      <c r="F87" s="115" t="s">
        <v>212</v>
      </c>
      <c r="G87" s="152">
        <v>0.2</v>
      </c>
      <c r="H87" s="152">
        <f t="shared" ref="H87:I87" si="60">H47</f>
        <v>0.4</v>
      </c>
      <c r="I87" s="152">
        <f t="shared" si="60"/>
        <v>0.4</v>
      </c>
      <c r="J87" s="152">
        <f t="shared" si="59"/>
        <v>1</v>
      </c>
      <c r="K87" s="153">
        <f>0.2+H87*Indexation!$C$19/Indexation!$C$3+I87*Indexation!$E$19/Indexation!$E$3</f>
        <v>1.1380629159389597</v>
      </c>
      <c r="L87" s="153" t="s">
        <v>278</v>
      </c>
      <c r="M87" s="52">
        <v>10</v>
      </c>
      <c r="N87" s="154">
        <f t="shared" si="54"/>
        <v>9.9999999999999995E-21</v>
      </c>
      <c r="O87" s="154">
        <f t="shared" si="55"/>
        <v>1.1380629159389597E-20</v>
      </c>
      <c r="P87" s="154">
        <f t="shared" si="52"/>
        <v>1.1380629159389597E-19</v>
      </c>
      <c r="Q87" s="53"/>
    </row>
    <row r="88" spans="2:17" x14ac:dyDescent="0.25">
      <c r="B88" s="143" t="s">
        <v>272</v>
      </c>
      <c r="C88" s="129" t="s">
        <v>322</v>
      </c>
      <c r="D88" s="115" t="s">
        <v>341</v>
      </c>
      <c r="E88" s="115" t="s">
        <v>210</v>
      </c>
      <c r="F88" s="115" t="s">
        <v>212</v>
      </c>
      <c r="G88" s="152">
        <v>0.2</v>
      </c>
      <c r="H88" s="152">
        <f t="shared" ref="H88:I88" si="61">H48</f>
        <v>0.4</v>
      </c>
      <c r="I88" s="152">
        <f t="shared" si="61"/>
        <v>0.4</v>
      </c>
      <c r="J88" s="152">
        <f t="shared" si="59"/>
        <v>1</v>
      </c>
      <c r="K88" s="153">
        <f>0.2+H88*Indexation!$C$19/Indexation!$C$3+I88*Indexation!$E$19/Indexation!$E$3</f>
        <v>1.1380629159389597</v>
      </c>
      <c r="L88" s="153" t="s">
        <v>332</v>
      </c>
      <c r="M88" s="52">
        <v>1</v>
      </c>
      <c r="N88" s="154">
        <f t="shared" si="54"/>
        <v>9.9999999999999995E-21</v>
      </c>
      <c r="O88" s="154">
        <f t="shared" si="55"/>
        <v>1.1380629159389597E-20</v>
      </c>
      <c r="P88" s="154">
        <f t="shared" si="52"/>
        <v>1.1380629159389597E-20</v>
      </c>
      <c r="Q88" s="53"/>
    </row>
    <row r="89" spans="2:17" x14ac:dyDescent="0.25">
      <c r="B89" s="143" t="s">
        <v>375</v>
      </c>
      <c r="C89" s="114" t="s">
        <v>330</v>
      </c>
      <c r="D89" s="115" t="s">
        <v>342</v>
      </c>
      <c r="E89" s="52" t="s">
        <v>211</v>
      </c>
      <c r="F89" s="115" t="s">
        <v>212</v>
      </c>
      <c r="G89" s="152">
        <v>0.2</v>
      </c>
      <c r="H89" s="152">
        <f t="shared" ref="H89:I89" si="62">H49</f>
        <v>0.4</v>
      </c>
      <c r="I89" s="152">
        <f t="shared" si="62"/>
        <v>0.4</v>
      </c>
      <c r="J89" s="152">
        <f t="shared" si="59"/>
        <v>1</v>
      </c>
      <c r="K89" s="153">
        <f>0.2+H89*Indexation!$C$19/Indexation!$C$3+I89*Indexation!$E$19/Indexation!$E$3</f>
        <v>1.1380629159389597</v>
      </c>
      <c r="L89" s="153" t="s">
        <v>332</v>
      </c>
      <c r="M89" s="52">
        <v>1</v>
      </c>
      <c r="N89" s="154">
        <f t="shared" si="54"/>
        <v>9.9999999999999995E-21</v>
      </c>
      <c r="O89" s="154">
        <f t="shared" si="55"/>
        <v>1.1380629159389597E-20</v>
      </c>
      <c r="P89" s="154">
        <f t="shared" si="52"/>
        <v>1.1380629159389597E-20</v>
      </c>
      <c r="Q89" s="53"/>
    </row>
    <row r="90" spans="2:17" ht="13.5" thickBot="1" x14ac:dyDescent="0.3">
      <c r="B90" s="164" t="s">
        <v>176</v>
      </c>
      <c r="C90" s="165"/>
      <c r="D90" s="165"/>
      <c r="E90" s="165"/>
      <c r="F90" s="165"/>
      <c r="G90" s="188"/>
      <c r="H90" s="188"/>
      <c r="I90" s="188"/>
      <c r="J90" s="188"/>
      <c r="K90" s="188"/>
      <c r="L90" s="188"/>
      <c r="M90" s="166"/>
      <c r="N90" s="166"/>
      <c r="O90" s="166"/>
      <c r="P90" s="137">
        <f>SUBTOTAL(9,P81:P89)</f>
        <v>1.0060476176900404E-17</v>
      </c>
      <c r="Q90" s="176"/>
    </row>
    <row r="91" spans="2:17" ht="13.5" thickTop="1" x14ac:dyDescent="0.25">
      <c r="B91" s="113">
        <v>11</v>
      </c>
      <c r="C91" s="55" t="s">
        <v>386</v>
      </c>
      <c r="D91" s="162"/>
      <c r="E91" s="48"/>
      <c r="F91" s="48"/>
      <c r="G91" s="136"/>
      <c r="H91" s="136"/>
      <c r="I91" s="136"/>
      <c r="J91" s="136"/>
      <c r="K91" s="136"/>
      <c r="L91" s="136"/>
      <c r="M91" s="49"/>
      <c r="N91" s="50"/>
      <c r="O91" s="50"/>
      <c r="P91" s="163" t="s">
        <v>100</v>
      </c>
      <c r="Q91" s="51"/>
    </row>
    <row r="92" spans="2:17" x14ac:dyDescent="0.25">
      <c r="B92" s="143" t="s">
        <v>273</v>
      </c>
      <c r="C92" s="129" t="s">
        <v>344</v>
      </c>
      <c r="D92" s="115" t="s">
        <v>334</v>
      </c>
      <c r="E92" s="115" t="s">
        <v>210</v>
      </c>
      <c r="F92" s="115" t="s">
        <v>212</v>
      </c>
      <c r="G92" s="152">
        <v>0.2</v>
      </c>
      <c r="H92" s="197">
        <f>H6</f>
        <v>0.4</v>
      </c>
      <c r="I92" s="197">
        <f>I6</f>
        <v>0.4</v>
      </c>
      <c r="J92" s="152">
        <f>SUM(G92:I92)</f>
        <v>1</v>
      </c>
      <c r="K92" s="153">
        <f>0.2+H92*Indexation!$C$7/Indexation!$C$3+I92*Indexation!$E$7/Indexation!$E$3</f>
        <v>1.0324832079999999</v>
      </c>
      <c r="L92" s="153" t="s">
        <v>332</v>
      </c>
      <c r="M92" s="52">
        <v>1</v>
      </c>
      <c r="N92" s="154">
        <f>P7</f>
        <v>9.9999999999999995E-21</v>
      </c>
      <c r="O92" s="154">
        <f>K92*N92</f>
        <v>1.0324832079999998E-20</v>
      </c>
      <c r="P92" s="154">
        <f>M92*O92</f>
        <v>1.0324832079999998E-20</v>
      </c>
      <c r="Q92" s="53"/>
    </row>
    <row r="93" spans="2:17" x14ac:dyDescent="0.25">
      <c r="B93" s="143" t="s">
        <v>274</v>
      </c>
      <c r="C93" s="129" t="s">
        <v>345</v>
      </c>
      <c r="D93" s="115" t="s">
        <v>205</v>
      </c>
      <c r="E93" s="115" t="s">
        <v>210</v>
      </c>
      <c r="F93" s="115" t="s">
        <v>212</v>
      </c>
      <c r="G93" s="152">
        <v>0.2</v>
      </c>
      <c r="H93" s="197">
        <f>SUMPRODUCT(H10:H16,$P10:$P16)/$P$17</f>
        <v>0.4</v>
      </c>
      <c r="I93" s="197">
        <f>SUMPRODUCT(I10:I16,$P10:$P16)/$P$17</f>
        <v>0.4</v>
      </c>
      <c r="J93" s="152">
        <f>SUM(G93:I93)</f>
        <v>1</v>
      </c>
      <c r="K93" s="153">
        <f>0.2+H93*Indexation!$C$7/Indexation!$C$3+I93*Indexation!$E$7/Indexation!$E$3</f>
        <v>1.0324832079999999</v>
      </c>
      <c r="L93" s="153" t="s">
        <v>332</v>
      </c>
      <c r="M93" s="52">
        <v>1</v>
      </c>
      <c r="N93" s="154">
        <f>P17</f>
        <v>6.9999999999999989E-20</v>
      </c>
      <c r="O93" s="154">
        <f t="shared" ref="O93:O96" si="63">K93*N93</f>
        <v>7.2273824559999984E-20</v>
      </c>
      <c r="P93" s="154">
        <f t="shared" ref="P93:P95" si="64">M93*O93</f>
        <v>7.2273824559999984E-20</v>
      </c>
      <c r="Q93" s="53"/>
    </row>
    <row r="94" spans="2:17" x14ac:dyDescent="0.25">
      <c r="B94" s="143" t="s">
        <v>275</v>
      </c>
      <c r="C94" s="129" t="s">
        <v>346</v>
      </c>
      <c r="D94" s="115" t="s">
        <v>206</v>
      </c>
      <c r="E94" s="115" t="s">
        <v>210</v>
      </c>
      <c r="F94" s="115" t="s">
        <v>212</v>
      </c>
      <c r="G94" s="152">
        <v>0.2</v>
      </c>
      <c r="H94" s="197">
        <f>SUMPRODUCT(H20:H28,$P20:$P28)/$P$29</f>
        <v>0.40000000000000008</v>
      </c>
      <c r="I94" s="197">
        <f>SUMPRODUCT(I20:I28,$P20:$P28)/$P$29</f>
        <v>0.40000000000000008</v>
      </c>
      <c r="J94" s="152">
        <f>SUM(G94:I94)</f>
        <v>1.0000000000000002</v>
      </c>
      <c r="K94" s="153">
        <f>0.2+H94*Indexation!$C$7/Indexation!$C$3+I94*Indexation!$E$7/Indexation!$E$3</f>
        <v>1.0324832080000002</v>
      </c>
      <c r="L94" s="153" t="s">
        <v>332</v>
      </c>
      <c r="M94" s="52">
        <v>1</v>
      </c>
      <c r="N94" s="154">
        <f>P29</f>
        <v>8.9999999999999979E-20</v>
      </c>
      <c r="O94" s="154">
        <f t="shared" si="63"/>
        <v>9.292348871999999E-20</v>
      </c>
      <c r="P94" s="154">
        <f t="shared" si="64"/>
        <v>9.292348871999999E-20</v>
      </c>
      <c r="Q94" s="53"/>
    </row>
    <row r="95" spans="2:17" x14ac:dyDescent="0.25">
      <c r="B95" s="143" t="s">
        <v>276</v>
      </c>
      <c r="C95" s="129" t="s">
        <v>347</v>
      </c>
      <c r="D95" s="115" t="s">
        <v>208</v>
      </c>
      <c r="E95" s="115" t="s">
        <v>211</v>
      </c>
      <c r="F95" s="52" t="s">
        <v>214</v>
      </c>
      <c r="G95" s="152">
        <v>0.2</v>
      </c>
      <c r="H95" s="197">
        <f>H31</f>
        <v>0.4</v>
      </c>
      <c r="I95" s="197">
        <f>I31</f>
        <v>0.4</v>
      </c>
      <c r="J95" s="152">
        <f>SUM(G95:I95)</f>
        <v>1</v>
      </c>
      <c r="K95" s="153">
        <f>0.2+H95*Indexation!$C$7/Indexation!$C$3+I95*Indexation!$E$7/Indexation!$E$3</f>
        <v>1.0324832079999999</v>
      </c>
      <c r="L95" s="153" t="s">
        <v>333</v>
      </c>
      <c r="M95" s="52">
        <v>4</v>
      </c>
      <c r="N95" s="154">
        <f>N31</f>
        <v>9.9999999999999995E-21</v>
      </c>
      <c r="O95" s="154">
        <f t="shared" si="63"/>
        <v>1.0324832079999998E-20</v>
      </c>
      <c r="P95" s="154">
        <f t="shared" si="64"/>
        <v>4.1299328319999993E-20</v>
      </c>
      <c r="Q95" s="53"/>
    </row>
    <row r="96" spans="2:17" x14ac:dyDescent="0.25">
      <c r="B96" s="143" t="s">
        <v>277</v>
      </c>
      <c r="C96" s="129" t="s">
        <v>348</v>
      </c>
      <c r="D96" s="115" t="s">
        <v>209</v>
      </c>
      <c r="E96" s="115" t="s">
        <v>211</v>
      </c>
      <c r="F96" s="115" t="s">
        <v>212</v>
      </c>
      <c r="G96" s="152">
        <v>0.2</v>
      </c>
      <c r="H96" s="197">
        <f>H34</f>
        <v>0.4</v>
      </c>
      <c r="I96" s="197">
        <f>I34</f>
        <v>0.4</v>
      </c>
      <c r="J96" s="152">
        <f>SUM(G96:I96)</f>
        <v>1</v>
      </c>
      <c r="K96" s="153">
        <f>0.2+H96*Indexation!$C$7/Indexation!$C$3+I96*Indexation!$E$7/Indexation!$E$3</f>
        <v>1.0324832079999999</v>
      </c>
      <c r="L96" s="153" t="s">
        <v>332</v>
      </c>
      <c r="M96" s="52">
        <v>1</v>
      </c>
      <c r="N96" s="154">
        <f>P35</f>
        <v>9.9999999999999995E-21</v>
      </c>
      <c r="O96" s="154">
        <f t="shared" si="63"/>
        <v>1.0324832079999998E-20</v>
      </c>
      <c r="P96" s="154">
        <f>M96*O96</f>
        <v>1.0324832079999998E-20</v>
      </c>
      <c r="Q96" s="53"/>
    </row>
    <row r="97" spans="2:17" ht="13.5" thickBot="1" x14ac:dyDescent="0.3">
      <c r="B97" s="194" t="s">
        <v>177</v>
      </c>
      <c r="C97" s="189"/>
      <c r="D97" s="189"/>
      <c r="E97" s="189"/>
      <c r="F97" s="189"/>
      <c r="G97" s="190"/>
      <c r="H97" s="190"/>
      <c r="I97" s="190"/>
      <c r="J97" s="190"/>
      <c r="K97" s="190"/>
      <c r="L97" s="190"/>
      <c r="M97" s="191"/>
      <c r="N97" s="191"/>
      <c r="O97" s="191"/>
      <c r="P97" s="151">
        <f>SUBTOTAL(9,P91:P96)</f>
        <v>2.2714630575999997E-19</v>
      </c>
      <c r="Q97" s="195"/>
    </row>
    <row r="98" spans="2:17" ht="13.5" thickTop="1" x14ac:dyDescent="0.25">
      <c r="B98" s="193">
        <v>12</v>
      </c>
      <c r="C98" s="169" t="s">
        <v>392</v>
      </c>
      <c r="D98" s="170"/>
      <c r="E98" s="171"/>
      <c r="F98" s="171"/>
      <c r="G98" s="187"/>
      <c r="H98" s="187"/>
      <c r="I98" s="187"/>
      <c r="J98" s="187"/>
      <c r="K98" s="187"/>
      <c r="L98" s="187"/>
      <c r="M98" s="172"/>
      <c r="N98" s="173"/>
      <c r="O98" s="173"/>
      <c r="P98" s="175" t="s">
        <v>100</v>
      </c>
      <c r="Q98" s="186"/>
    </row>
    <row r="99" spans="2:17" x14ac:dyDescent="0.25">
      <c r="B99" s="143" t="s">
        <v>350</v>
      </c>
      <c r="C99" s="129" t="s">
        <v>344</v>
      </c>
      <c r="D99" s="115" t="s">
        <v>334</v>
      </c>
      <c r="E99" s="115" t="s">
        <v>210</v>
      </c>
      <c r="F99" s="115" t="s">
        <v>212</v>
      </c>
      <c r="G99" s="152">
        <v>0.2</v>
      </c>
      <c r="H99" s="152">
        <f t="shared" ref="H99:I103" si="65">H92</f>
        <v>0.4</v>
      </c>
      <c r="I99" s="152">
        <f t="shared" si="65"/>
        <v>0.4</v>
      </c>
      <c r="J99" s="152">
        <f>SUM(G99:I99)</f>
        <v>1</v>
      </c>
      <c r="K99" s="153">
        <f>0.2+H99*Indexation!$C$11/Indexation!$C$3+I99*Indexation!$E$11/Indexation!$E$3</f>
        <v>1.0662853645024641</v>
      </c>
      <c r="L99" s="153" t="s">
        <v>332</v>
      </c>
      <c r="M99" s="52">
        <v>1</v>
      </c>
      <c r="N99" s="154">
        <f>N92</f>
        <v>9.9999999999999995E-21</v>
      </c>
      <c r="O99" s="154">
        <f t="shared" ref="O99:O103" si="66">K99*N99</f>
        <v>1.0662853645024641E-20</v>
      </c>
      <c r="P99" s="154">
        <f t="shared" ref="P99:P102" si="67">M99*O99</f>
        <v>1.0662853645024641E-20</v>
      </c>
      <c r="Q99" s="53"/>
    </row>
    <row r="100" spans="2:17" x14ac:dyDescent="0.25">
      <c r="B100" s="143" t="s">
        <v>351</v>
      </c>
      <c r="C100" s="129" t="s">
        <v>345</v>
      </c>
      <c r="D100" s="115" t="s">
        <v>205</v>
      </c>
      <c r="E100" s="115" t="s">
        <v>210</v>
      </c>
      <c r="F100" s="115" t="s">
        <v>212</v>
      </c>
      <c r="G100" s="152">
        <v>0.2</v>
      </c>
      <c r="H100" s="152">
        <f t="shared" si="65"/>
        <v>0.4</v>
      </c>
      <c r="I100" s="152">
        <f t="shared" si="65"/>
        <v>0.4</v>
      </c>
      <c r="J100" s="152">
        <f>SUM(G100:I100)</f>
        <v>1</v>
      </c>
      <c r="K100" s="153">
        <f>0.2+H100*Indexation!$C$11/Indexation!$C$3+I100*Indexation!$E$11/Indexation!$E$3</f>
        <v>1.0662853645024641</v>
      </c>
      <c r="L100" s="153" t="s">
        <v>332</v>
      </c>
      <c r="M100" s="52">
        <v>1</v>
      </c>
      <c r="N100" s="154">
        <f>N93</f>
        <v>6.9999999999999989E-20</v>
      </c>
      <c r="O100" s="154">
        <f t="shared" si="66"/>
        <v>7.4639975515172476E-20</v>
      </c>
      <c r="P100" s="154">
        <f t="shared" si="67"/>
        <v>7.4639975515172476E-20</v>
      </c>
      <c r="Q100" s="53"/>
    </row>
    <row r="101" spans="2:17" x14ac:dyDescent="0.25">
      <c r="B101" s="143" t="s">
        <v>352</v>
      </c>
      <c r="C101" s="129" t="s">
        <v>346</v>
      </c>
      <c r="D101" s="115" t="s">
        <v>206</v>
      </c>
      <c r="E101" s="115" t="s">
        <v>210</v>
      </c>
      <c r="F101" s="115" t="s">
        <v>212</v>
      </c>
      <c r="G101" s="152">
        <v>0.2</v>
      </c>
      <c r="H101" s="152">
        <f t="shared" si="65"/>
        <v>0.40000000000000008</v>
      </c>
      <c r="I101" s="152">
        <f t="shared" si="65"/>
        <v>0.40000000000000008</v>
      </c>
      <c r="J101" s="152">
        <f>SUM(G101:I101)</f>
        <v>1.0000000000000002</v>
      </c>
      <c r="K101" s="153">
        <f>0.2+H101*Indexation!$C$11/Indexation!$C$3+I101*Indexation!$E$11/Indexation!$E$3</f>
        <v>1.0662853645024644</v>
      </c>
      <c r="L101" s="153" t="s">
        <v>332</v>
      </c>
      <c r="M101" s="52">
        <v>1</v>
      </c>
      <c r="N101" s="154">
        <f>N94</f>
        <v>8.9999999999999979E-20</v>
      </c>
      <c r="O101" s="154">
        <f t="shared" si="66"/>
        <v>9.5965682805221776E-20</v>
      </c>
      <c r="P101" s="154">
        <f t="shared" si="67"/>
        <v>9.5965682805221776E-20</v>
      </c>
      <c r="Q101" s="53"/>
    </row>
    <row r="102" spans="2:17" x14ac:dyDescent="0.25">
      <c r="B102" s="143" t="s">
        <v>353</v>
      </c>
      <c r="C102" s="129" t="s">
        <v>347</v>
      </c>
      <c r="D102" s="115" t="s">
        <v>208</v>
      </c>
      <c r="E102" s="115" t="s">
        <v>211</v>
      </c>
      <c r="F102" s="52" t="s">
        <v>214</v>
      </c>
      <c r="G102" s="152">
        <v>0.2</v>
      </c>
      <c r="H102" s="152">
        <f t="shared" si="65"/>
        <v>0.4</v>
      </c>
      <c r="I102" s="152">
        <f t="shared" si="65"/>
        <v>0.4</v>
      </c>
      <c r="J102" s="152">
        <f>SUM(G102:I102)</f>
        <v>1</v>
      </c>
      <c r="K102" s="153">
        <f>0.2+H102*Indexation!$C$11/Indexation!$C$3+I102*Indexation!$E$11/Indexation!$E$3</f>
        <v>1.0662853645024641</v>
      </c>
      <c r="L102" s="153" t="s">
        <v>333</v>
      </c>
      <c r="M102" s="52">
        <v>4</v>
      </c>
      <c r="N102" s="154">
        <f>N95</f>
        <v>9.9999999999999995E-21</v>
      </c>
      <c r="O102" s="154">
        <f t="shared" si="66"/>
        <v>1.0662853645024641E-20</v>
      </c>
      <c r="P102" s="154">
        <f t="shared" si="67"/>
        <v>4.2651414580098563E-20</v>
      </c>
      <c r="Q102" s="53"/>
    </row>
    <row r="103" spans="2:17" x14ac:dyDescent="0.25">
      <c r="B103" s="143" t="s">
        <v>354</v>
      </c>
      <c r="C103" s="129" t="s">
        <v>348</v>
      </c>
      <c r="D103" s="115" t="s">
        <v>209</v>
      </c>
      <c r="E103" s="115" t="s">
        <v>211</v>
      </c>
      <c r="F103" s="115" t="s">
        <v>212</v>
      </c>
      <c r="G103" s="152">
        <v>0.2</v>
      </c>
      <c r="H103" s="152">
        <f t="shared" si="65"/>
        <v>0.4</v>
      </c>
      <c r="I103" s="152">
        <f t="shared" si="65"/>
        <v>0.4</v>
      </c>
      <c r="J103" s="152">
        <f t="shared" ref="J103" si="68">SUM(G103:I103)</f>
        <v>1</v>
      </c>
      <c r="K103" s="153">
        <f>0.2+H103*Indexation!$C$11/Indexation!$C$3+I103*Indexation!$E$11/Indexation!$E$3</f>
        <v>1.0662853645024641</v>
      </c>
      <c r="L103" s="153" t="s">
        <v>332</v>
      </c>
      <c r="M103" s="52">
        <v>1</v>
      </c>
      <c r="N103" s="154">
        <f>N96</f>
        <v>9.9999999999999995E-21</v>
      </c>
      <c r="O103" s="154">
        <f t="shared" si="66"/>
        <v>1.0662853645024641E-20</v>
      </c>
      <c r="P103" s="154">
        <f t="shared" ref="P103" si="69">M103*O103</f>
        <v>1.0662853645024641E-20</v>
      </c>
      <c r="Q103" s="53"/>
    </row>
    <row r="104" spans="2:17" ht="13.5" thickBot="1" x14ac:dyDescent="0.3">
      <c r="B104" s="164" t="s">
        <v>349</v>
      </c>
      <c r="C104" s="165"/>
      <c r="D104" s="165"/>
      <c r="E104" s="165"/>
      <c r="F104" s="165"/>
      <c r="G104" s="188"/>
      <c r="H104" s="188"/>
      <c r="I104" s="188"/>
      <c r="J104" s="188"/>
      <c r="K104" s="188"/>
      <c r="L104" s="188"/>
      <c r="M104" s="166"/>
      <c r="N104" s="166"/>
      <c r="O104" s="166"/>
      <c r="P104" s="137">
        <f>SUBTOTAL(9,P98:P103)</f>
        <v>2.3458278019054205E-19</v>
      </c>
      <c r="Q104" s="176"/>
    </row>
    <row r="105" spans="2:17" ht="13.5" thickTop="1" x14ac:dyDescent="0.25">
      <c r="B105" s="113">
        <v>13</v>
      </c>
      <c r="C105" s="55" t="s">
        <v>387</v>
      </c>
      <c r="D105" s="162"/>
      <c r="E105" s="48"/>
      <c r="F105" s="48"/>
      <c r="G105" s="136"/>
      <c r="H105" s="136"/>
      <c r="I105" s="136"/>
      <c r="J105" s="136"/>
      <c r="K105" s="136"/>
      <c r="L105" s="136"/>
      <c r="M105" s="49"/>
      <c r="N105" s="50"/>
      <c r="O105" s="50"/>
      <c r="P105" s="163" t="s">
        <v>100</v>
      </c>
      <c r="Q105" s="51"/>
    </row>
    <row r="106" spans="2:17" x14ac:dyDescent="0.25">
      <c r="B106" s="143" t="s">
        <v>356</v>
      </c>
      <c r="C106" s="129" t="s">
        <v>344</v>
      </c>
      <c r="D106" s="115" t="s">
        <v>334</v>
      </c>
      <c r="E106" s="115" t="s">
        <v>210</v>
      </c>
      <c r="F106" s="115" t="s">
        <v>212</v>
      </c>
      <c r="G106" s="152">
        <v>0.2</v>
      </c>
      <c r="H106" s="152">
        <f t="shared" ref="H106:I110" si="70">H92</f>
        <v>0.4</v>
      </c>
      <c r="I106" s="152">
        <f t="shared" si="70"/>
        <v>0.4</v>
      </c>
      <c r="J106" s="152">
        <f>SUM(G106:I106)</f>
        <v>1</v>
      </c>
      <c r="K106" s="153">
        <f>0.2+H106*Indexation!$C$15/Indexation!$C$3+I106*Indexation!$E$15/Indexation!$E$3</f>
        <v>1.1014600241055756</v>
      </c>
      <c r="L106" s="153" t="s">
        <v>332</v>
      </c>
      <c r="M106" s="52">
        <v>1</v>
      </c>
      <c r="N106" s="154">
        <f>N92</f>
        <v>9.9999999999999995E-21</v>
      </c>
      <c r="O106" s="154">
        <f>K106*N106</f>
        <v>1.1014600241055756E-20</v>
      </c>
      <c r="P106" s="154">
        <f>M106*O106</f>
        <v>1.1014600241055756E-20</v>
      </c>
      <c r="Q106" s="53"/>
    </row>
    <row r="107" spans="2:17" x14ac:dyDescent="0.25">
      <c r="B107" s="143" t="s">
        <v>357</v>
      </c>
      <c r="C107" s="129" t="s">
        <v>345</v>
      </c>
      <c r="D107" s="115" t="s">
        <v>205</v>
      </c>
      <c r="E107" s="115" t="s">
        <v>210</v>
      </c>
      <c r="F107" s="115" t="s">
        <v>212</v>
      </c>
      <c r="G107" s="152">
        <v>0.2</v>
      </c>
      <c r="H107" s="152">
        <f t="shared" si="70"/>
        <v>0.4</v>
      </c>
      <c r="I107" s="152">
        <f t="shared" si="70"/>
        <v>0.4</v>
      </c>
      <c r="J107" s="152">
        <f>SUM(G107:I107)</f>
        <v>1</v>
      </c>
      <c r="K107" s="153">
        <f>0.2+H107*Indexation!$C$15/Indexation!$C$3+I107*Indexation!$E$15/Indexation!$E$3</f>
        <v>1.1014600241055756</v>
      </c>
      <c r="L107" s="153" t="s">
        <v>332</v>
      </c>
      <c r="M107" s="52">
        <v>1</v>
      </c>
      <c r="N107" s="154">
        <f>N93</f>
        <v>6.9999999999999989E-20</v>
      </c>
      <c r="O107" s="154">
        <f>K107*N107</f>
        <v>7.7102201687390283E-20</v>
      </c>
      <c r="P107" s="154">
        <f t="shared" ref="P107:P109" si="71">M107*O107</f>
        <v>7.7102201687390283E-20</v>
      </c>
      <c r="Q107" s="53"/>
    </row>
    <row r="108" spans="2:17" x14ac:dyDescent="0.25">
      <c r="B108" s="143" t="s">
        <v>358</v>
      </c>
      <c r="C108" s="129" t="s">
        <v>346</v>
      </c>
      <c r="D108" s="115" t="s">
        <v>206</v>
      </c>
      <c r="E108" s="115" t="s">
        <v>210</v>
      </c>
      <c r="F108" s="115" t="s">
        <v>212</v>
      </c>
      <c r="G108" s="152">
        <v>0.2</v>
      </c>
      <c r="H108" s="152">
        <f t="shared" si="70"/>
        <v>0.40000000000000008</v>
      </c>
      <c r="I108" s="152">
        <f t="shared" si="70"/>
        <v>0.40000000000000008</v>
      </c>
      <c r="J108" s="152">
        <f>SUM(G108:I108)</f>
        <v>1.0000000000000002</v>
      </c>
      <c r="K108" s="153">
        <f>0.2+H108*Indexation!$C$15/Indexation!$C$3+I108*Indexation!$E$15/Indexation!$E$3</f>
        <v>1.1014600241055759</v>
      </c>
      <c r="L108" s="153" t="s">
        <v>332</v>
      </c>
      <c r="M108" s="52">
        <v>1</v>
      </c>
      <c r="N108" s="154">
        <f>N94</f>
        <v>8.9999999999999979E-20</v>
      </c>
      <c r="O108" s="154">
        <f>K108*N108</f>
        <v>9.9131402169501804E-20</v>
      </c>
      <c r="P108" s="154">
        <f t="shared" si="71"/>
        <v>9.9131402169501804E-20</v>
      </c>
      <c r="Q108" s="53"/>
    </row>
    <row r="109" spans="2:17" x14ac:dyDescent="0.25">
      <c r="B109" s="143" t="s">
        <v>359</v>
      </c>
      <c r="C109" s="129" t="s">
        <v>347</v>
      </c>
      <c r="D109" s="115" t="s">
        <v>208</v>
      </c>
      <c r="E109" s="115" t="s">
        <v>211</v>
      </c>
      <c r="F109" s="52" t="s">
        <v>214</v>
      </c>
      <c r="G109" s="152">
        <v>0.2</v>
      </c>
      <c r="H109" s="152">
        <f t="shared" si="70"/>
        <v>0.4</v>
      </c>
      <c r="I109" s="152">
        <f t="shared" si="70"/>
        <v>0.4</v>
      </c>
      <c r="J109" s="152">
        <f t="shared" ref="J109:J110" si="72">SUM(G109:I109)</f>
        <v>1</v>
      </c>
      <c r="K109" s="153">
        <f>0.2+H109*Indexation!$C$15/Indexation!$C$3+I109*Indexation!$E$15/Indexation!$E$3</f>
        <v>1.1014600241055756</v>
      </c>
      <c r="L109" s="153" t="s">
        <v>333</v>
      </c>
      <c r="M109" s="52">
        <v>4</v>
      </c>
      <c r="N109" s="154">
        <f>N95</f>
        <v>9.9999999999999995E-21</v>
      </c>
      <c r="O109" s="154">
        <f>K109*N109</f>
        <v>1.1014600241055756E-20</v>
      </c>
      <c r="P109" s="154">
        <f t="shared" si="71"/>
        <v>4.4058400964223025E-20</v>
      </c>
      <c r="Q109" s="53"/>
    </row>
    <row r="110" spans="2:17" x14ac:dyDescent="0.25">
      <c r="B110" s="143" t="s">
        <v>360</v>
      </c>
      <c r="C110" s="129" t="s">
        <v>348</v>
      </c>
      <c r="D110" s="115" t="s">
        <v>209</v>
      </c>
      <c r="E110" s="115" t="s">
        <v>211</v>
      </c>
      <c r="F110" s="115" t="s">
        <v>212</v>
      </c>
      <c r="G110" s="152">
        <v>0.2</v>
      </c>
      <c r="H110" s="152">
        <f t="shared" si="70"/>
        <v>0.4</v>
      </c>
      <c r="I110" s="152">
        <f t="shared" si="70"/>
        <v>0.4</v>
      </c>
      <c r="J110" s="152">
        <f t="shared" si="72"/>
        <v>1</v>
      </c>
      <c r="K110" s="153">
        <f>0.2+H110*Indexation!$C$15/Indexation!$C$3+I110*Indexation!$E$15/Indexation!$E$3</f>
        <v>1.1014600241055756</v>
      </c>
      <c r="L110" s="153" t="s">
        <v>332</v>
      </c>
      <c r="M110" s="52">
        <v>1</v>
      </c>
      <c r="N110" s="154">
        <f>N96</f>
        <v>9.9999999999999995E-21</v>
      </c>
      <c r="O110" s="154">
        <f>K110*N110</f>
        <v>1.1014600241055756E-20</v>
      </c>
      <c r="P110" s="154">
        <f t="shared" ref="P110" si="73">M110*O110</f>
        <v>1.1014600241055756E-20</v>
      </c>
      <c r="Q110" s="53"/>
    </row>
    <row r="111" spans="2:17" ht="13.5" thickBot="1" x14ac:dyDescent="0.3">
      <c r="B111" s="194" t="s">
        <v>355</v>
      </c>
      <c r="C111" s="189"/>
      <c r="D111" s="189"/>
      <c r="E111" s="189"/>
      <c r="F111" s="189"/>
      <c r="G111" s="190"/>
      <c r="H111" s="190"/>
      <c r="I111" s="190"/>
      <c r="J111" s="190"/>
      <c r="K111" s="190"/>
      <c r="L111" s="190"/>
      <c r="M111" s="191"/>
      <c r="N111" s="191"/>
      <c r="O111" s="191"/>
      <c r="P111" s="151">
        <f>SUBTOTAL(9,P105:P110)</f>
        <v>2.423212053032266E-19</v>
      </c>
      <c r="Q111" s="195"/>
    </row>
    <row r="112" spans="2:17" ht="13.5" thickTop="1" x14ac:dyDescent="0.25">
      <c r="B112" s="193">
        <v>14</v>
      </c>
      <c r="C112" s="169" t="s">
        <v>388</v>
      </c>
      <c r="D112" s="170"/>
      <c r="E112" s="171"/>
      <c r="F112" s="171"/>
      <c r="G112" s="187"/>
      <c r="H112" s="187"/>
      <c r="I112" s="187"/>
      <c r="J112" s="187"/>
      <c r="K112" s="187"/>
      <c r="L112" s="187"/>
      <c r="M112" s="172"/>
      <c r="N112" s="173"/>
      <c r="O112" s="173"/>
      <c r="P112" s="175" t="s">
        <v>100</v>
      </c>
      <c r="Q112" s="186"/>
    </row>
    <row r="113" spans="2:17" x14ac:dyDescent="0.25">
      <c r="B113" s="143" t="s">
        <v>364</v>
      </c>
      <c r="C113" s="129" t="s">
        <v>344</v>
      </c>
      <c r="D113" s="115" t="s">
        <v>334</v>
      </c>
      <c r="E113" s="115" t="s">
        <v>210</v>
      </c>
      <c r="F113" s="115" t="s">
        <v>212</v>
      </c>
      <c r="G113" s="152">
        <v>0.2</v>
      </c>
      <c r="H113" s="152">
        <f t="shared" ref="H113:I117" si="74">H92</f>
        <v>0.4</v>
      </c>
      <c r="I113" s="152">
        <f t="shared" si="74"/>
        <v>0.4</v>
      </c>
      <c r="J113" s="152">
        <f>SUM(G113:I113)</f>
        <v>1</v>
      </c>
      <c r="K113" s="153">
        <f>0.2+H113*Indexation!$C$19/Indexation!$C$3+I113*Indexation!$E$19/Indexation!$E$3</f>
        <v>1.1380629159389597</v>
      </c>
      <c r="L113" s="153" t="s">
        <v>332</v>
      </c>
      <c r="M113" s="52">
        <v>1</v>
      </c>
      <c r="N113" s="154">
        <f>N92</f>
        <v>9.9999999999999995E-21</v>
      </c>
      <c r="O113" s="154">
        <f>K113*N113</f>
        <v>1.1380629159389597E-20</v>
      </c>
      <c r="P113" s="154">
        <f>M113*O113</f>
        <v>1.1380629159389597E-20</v>
      </c>
      <c r="Q113" s="53"/>
    </row>
    <row r="114" spans="2:17" x14ac:dyDescent="0.25">
      <c r="B114" s="143" t="s">
        <v>365</v>
      </c>
      <c r="C114" s="129" t="s">
        <v>345</v>
      </c>
      <c r="D114" s="115" t="s">
        <v>205</v>
      </c>
      <c r="E114" s="115" t="s">
        <v>210</v>
      </c>
      <c r="F114" s="115" t="s">
        <v>212</v>
      </c>
      <c r="G114" s="152">
        <v>0.2</v>
      </c>
      <c r="H114" s="152">
        <f t="shared" si="74"/>
        <v>0.4</v>
      </c>
      <c r="I114" s="152">
        <f t="shared" si="74"/>
        <v>0.4</v>
      </c>
      <c r="J114" s="152">
        <f>SUM(G114:I114)</f>
        <v>1</v>
      </c>
      <c r="K114" s="153">
        <f>0.2+H114*Indexation!$C$19/Indexation!$C$3+I114*Indexation!$E$19/Indexation!$E$3</f>
        <v>1.1380629159389597</v>
      </c>
      <c r="L114" s="153" t="s">
        <v>332</v>
      </c>
      <c r="M114" s="52">
        <v>1</v>
      </c>
      <c r="N114" s="154">
        <f>N93</f>
        <v>6.9999999999999989E-20</v>
      </c>
      <c r="O114" s="154">
        <f t="shared" ref="O114:O117" si="75">K114*N114</f>
        <v>7.966440411572716E-20</v>
      </c>
      <c r="P114" s="154">
        <f t="shared" ref="P114:P116" si="76">M114*O114</f>
        <v>7.966440411572716E-20</v>
      </c>
      <c r="Q114" s="53"/>
    </row>
    <row r="115" spans="2:17" x14ac:dyDescent="0.25">
      <c r="B115" s="143" t="s">
        <v>366</v>
      </c>
      <c r="C115" s="129" t="s">
        <v>346</v>
      </c>
      <c r="D115" s="115" t="s">
        <v>206</v>
      </c>
      <c r="E115" s="115" t="s">
        <v>210</v>
      </c>
      <c r="F115" s="115" t="s">
        <v>212</v>
      </c>
      <c r="G115" s="152">
        <v>0.2</v>
      </c>
      <c r="H115" s="152">
        <f t="shared" si="74"/>
        <v>0.40000000000000008</v>
      </c>
      <c r="I115" s="152">
        <f t="shared" si="74"/>
        <v>0.40000000000000008</v>
      </c>
      <c r="J115" s="152">
        <f>SUM(G115:I115)</f>
        <v>1.0000000000000002</v>
      </c>
      <c r="K115" s="153">
        <f>0.2+H115*Indexation!$C$19/Indexation!$C$3+I115*Indexation!$E$19/Indexation!$E$3</f>
        <v>1.1380629159389597</v>
      </c>
      <c r="L115" s="153" t="s">
        <v>332</v>
      </c>
      <c r="M115" s="52">
        <v>1</v>
      </c>
      <c r="N115" s="154">
        <f>N94</f>
        <v>8.9999999999999979E-20</v>
      </c>
      <c r="O115" s="154">
        <f t="shared" si="75"/>
        <v>1.0242566243450634E-19</v>
      </c>
      <c r="P115" s="154">
        <f t="shared" si="76"/>
        <v>1.0242566243450634E-19</v>
      </c>
      <c r="Q115" s="53"/>
    </row>
    <row r="116" spans="2:17" x14ac:dyDescent="0.25">
      <c r="B116" s="143" t="s">
        <v>367</v>
      </c>
      <c r="C116" s="129" t="s">
        <v>347</v>
      </c>
      <c r="D116" s="115" t="s">
        <v>208</v>
      </c>
      <c r="E116" s="115" t="s">
        <v>211</v>
      </c>
      <c r="F116" s="52" t="s">
        <v>214</v>
      </c>
      <c r="G116" s="152">
        <v>0.2</v>
      </c>
      <c r="H116" s="152">
        <f t="shared" si="74"/>
        <v>0.4</v>
      </c>
      <c r="I116" s="152">
        <f t="shared" si="74"/>
        <v>0.4</v>
      </c>
      <c r="J116" s="152">
        <f>SUM(G116:I116)</f>
        <v>1</v>
      </c>
      <c r="K116" s="153">
        <f>0.2+H116*Indexation!$C$19/Indexation!$C$3+I116*Indexation!$E$19/Indexation!$E$3</f>
        <v>1.1380629159389597</v>
      </c>
      <c r="L116" s="153" t="s">
        <v>333</v>
      </c>
      <c r="M116" s="52">
        <v>4</v>
      </c>
      <c r="N116" s="154">
        <f>N95</f>
        <v>9.9999999999999995E-21</v>
      </c>
      <c r="O116" s="154">
        <f t="shared" si="75"/>
        <v>1.1380629159389597E-20</v>
      </c>
      <c r="P116" s="154">
        <f t="shared" si="76"/>
        <v>4.5522516637558388E-20</v>
      </c>
      <c r="Q116" s="53"/>
    </row>
    <row r="117" spans="2:17" x14ac:dyDescent="0.25">
      <c r="B117" s="143" t="s">
        <v>368</v>
      </c>
      <c r="C117" s="129" t="s">
        <v>348</v>
      </c>
      <c r="D117" s="115" t="s">
        <v>209</v>
      </c>
      <c r="E117" s="115" t="s">
        <v>211</v>
      </c>
      <c r="F117" s="115" t="s">
        <v>212</v>
      </c>
      <c r="G117" s="152">
        <v>0.2</v>
      </c>
      <c r="H117" s="152">
        <f t="shared" si="74"/>
        <v>0.4</v>
      </c>
      <c r="I117" s="152">
        <f t="shared" si="74"/>
        <v>0.4</v>
      </c>
      <c r="J117" s="152">
        <f t="shared" ref="J117" si="77">SUM(G117:I117)</f>
        <v>1</v>
      </c>
      <c r="K117" s="153">
        <f>0.2+H117*Indexation!$C$19/Indexation!$C$3+I117*Indexation!$E$19/Indexation!$E$3</f>
        <v>1.1380629159389597</v>
      </c>
      <c r="L117" s="153" t="s">
        <v>332</v>
      </c>
      <c r="M117" s="52">
        <v>1</v>
      </c>
      <c r="N117" s="154">
        <f>N96</f>
        <v>9.9999999999999995E-21</v>
      </c>
      <c r="O117" s="154">
        <f t="shared" si="75"/>
        <v>1.1380629159389597E-20</v>
      </c>
      <c r="P117" s="154">
        <f t="shared" ref="P117" si="78">M117*O117</f>
        <v>1.1380629159389597E-20</v>
      </c>
      <c r="Q117" s="53"/>
    </row>
    <row r="118" spans="2:17" ht="13.5" thickBot="1" x14ac:dyDescent="0.3">
      <c r="B118" s="164" t="s">
        <v>369</v>
      </c>
      <c r="C118" s="165"/>
      <c r="D118" s="165"/>
      <c r="E118" s="165"/>
      <c r="F118" s="165"/>
      <c r="G118" s="188"/>
      <c r="H118" s="188"/>
      <c r="I118" s="188"/>
      <c r="J118" s="188"/>
      <c r="K118" s="188"/>
      <c r="L118" s="188"/>
      <c r="M118" s="166"/>
      <c r="N118" s="166"/>
      <c r="O118" s="166"/>
      <c r="P118" s="137">
        <f>SUBTOTAL(9,P112:P117)</f>
        <v>2.5037384150657106E-19</v>
      </c>
      <c r="Q118" s="176"/>
    </row>
    <row r="119" spans="2:17" ht="14.25" thickTop="1" thickBot="1" x14ac:dyDescent="0.3">
      <c r="B119" s="177" t="s">
        <v>305</v>
      </c>
      <c r="C119" s="178"/>
      <c r="D119" s="178"/>
      <c r="E119" s="178"/>
      <c r="F119" s="178"/>
      <c r="G119" s="179"/>
      <c r="H119" s="179"/>
      <c r="I119" s="179"/>
      <c r="J119" s="179"/>
      <c r="K119" s="179"/>
      <c r="L119" s="179"/>
      <c r="M119" s="179"/>
      <c r="N119" s="179"/>
      <c r="O119" s="179"/>
      <c r="P119" s="196">
        <f>SUBTOTAL(9,P41:P118)</f>
        <v>4.8144921103675823E-17</v>
      </c>
      <c r="Q119" s="180"/>
    </row>
    <row r="120" spans="2:17" x14ac:dyDescent="0.25">
      <c r="Q120" s="47"/>
    </row>
  </sheetData>
  <autoFilter ref="N1:N120"/>
  <conditionalFormatting sqref="J92:J95">
    <cfRule type="cellIs" dxfId="120" priority="121" operator="greaterThan">
      <formula>1</formula>
    </cfRule>
    <cfRule type="cellIs" dxfId="119" priority="122" operator="lessThan">
      <formula>1</formula>
    </cfRule>
  </conditionalFormatting>
  <conditionalFormatting sqref="J99:J103">
    <cfRule type="cellIs" dxfId="118" priority="119" operator="greaterThan">
      <formula>1</formula>
    </cfRule>
    <cfRule type="cellIs" dxfId="117" priority="120" operator="lessThan">
      <formula>1</formula>
    </cfRule>
  </conditionalFormatting>
  <conditionalFormatting sqref="J106:J110">
    <cfRule type="cellIs" dxfId="116" priority="117" operator="greaterThan">
      <formula>1</formula>
    </cfRule>
    <cfRule type="cellIs" dxfId="115" priority="118" operator="lessThan">
      <formula>1</formula>
    </cfRule>
  </conditionalFormatting>
  <conditionalFormatting sqref="J113:J117">
    <cfRule type="cellIs" dxfId="114" priority="115" operator="greaterThan">
      <formula>1</formula>
    </cfRule>
    <cfRule type="cellIs" dxfId="113" priority="116" operator="lessThan">
      <formula>1</formula>
    </cfRule>
  </conditionalFormatting>
  <conditionalFormatting sqref="J6">
    <cfRule type="cellIs" dxfId="112" priority="105" operator="greaterThan">
      <formula>1</formula>
    </cfRule>
    <cfRule type="cellIs" dxfId="111" priority="106" operator="lessThan">
      <formula>1</formula>
    </cfRule>
  </conditionalFormatting>
  <conditionalFormatting sqref="J10">
    <cfRule type="cellIs" dxfId="110" priority="103" operator="greaterThan">
      <formula>1</formula>
    </cfRule>
    <cfRule type="cellIs" dxfId="109" priority="104" operator="lessThan">
      <formula>1</formula>
    </cfRule>
  </conditionalFormatting>
  <conditionalFormatting sqref="J11">
    <cfRule type="cellIs" dxfId="108" priority="101" operator="greaterThan">
      <formula>1</formula>
    </cfRule>
    <cfRule type="cellIs" dxfId="107" priority="102" operator="lessThan">
      <formula>1</formula>
    </cfRule>
  </conditionalFormatting>
  <conditionalFormatting sqref="J12">
    <cfRule type="cellIs" dxfId="106" priority="99" operator="greaterThan">
      <formula>1</formula>
    </cfRule>
    <cfRule type="cellIs" dxfId="105" priority="100" operator="lessThan">
      <formula>1</formula>
    </cfRule>
  </conditionalFormatting>
  <conditionalFormatting sqref="J13">
    <cfRule type="cellIs" dxfId="104" priority="97" operator="greaterThan">
      <formula>1</formula>
    </cfRule>
    <cfRule type="cellIs" dxfId="103" priority="98" operator="lessThan">
      <formula>1</formula>
    </cfRule>
  </conditionalFormatting>
  <conditionalFormatting sqref="J14">
    <cfRule type="cellIs" dxfId="102" priority="95" operator="greaterThan">
      <formula>1</formula>
    </cfRule>
    <cfRule type="cellIs" dxfId="101" priority="96" operator="lessThan">
      <formula>1</formula>
    </cfRule>
  </conditionalFormatting>
  <conditionalFormatting sqref="J15">
    <cfRule type="cellIs" dxfId="100" priority="93" operator="greaterThan">
      <formula>1</formula>
    </cfRule>
    <cfRule type="cellIs" dxfId="99" priority="94" operator="lessThan">
      <formula>1</formula>
    </cfRule>
  </conditionalFormatting>
  <conditionalFormatting sqref="J16">
    <cfRule type="cellIs" dxfId="98" priority="89" operator="greaterThan">
      <formula>1</formula>
    </cfRule>
    <cfRule type="cellIs" dxfId="97" priority="90" operator="lessThan">
      <formula>1</formula>
    </cfRule>
  </conditionalFormatting>
  <conditionalFormatting sqref="J20">
    <cfRule type="cellIs" dxfId="96" priority="87" operator="greaterThan">
      <formula>1</formula>
    </cfRule>
    <cfRule type="cellIs" dxfId="95" priority="88" operator="lessThan">
      <formula>1</formula>
    </cfRule>
  </conditionalFormatting>
  <conditionalFormatting sqref="J21">
    <cfRule type="cellIs" dxfId="94" priority="85" operator="greaterThan">
      <formula>1</formula>
    </cfRule>
    <cfRule type="cellIs" dxfId="93" priority="86" operator="lessThan">
      <formula>1</formula>
    </cfRule>
  </conditionalFormatting>
  <conditionalFormatting sqref="J22">
    <cfRule type="cellIs" dxfId="92" priority="83" operator="greaterThan">
      <formula>1</formula>
    </cfRule>
    <cfRule type="cellIs" dxfId="91" priority="84" operator="lessThan">
      <formula>1</formula>
    </cfRule>
  </conditionalFormatting>
  <conditionalFormatting sqref="J23">
    <cfRule type="cellIs" dxfId="90" priority="81" operator="greaterThan">
      <formula>1</formula>
    </cfRule>
    <cfRule type="cellIs" dxfId="89" priority="82" operator="lessThan">
      <formula>1</formula>
    </cfRule>
  </conditionalFormatting>
  <conditionalFormatting sqref="J24">
    <cfRule type="cellIs" dxfId="88" priority="79" operator="greaterThan">
      <formula>1</formula>
    </cfRule>
    <cfRule type="cellIs" dxfId="87" priority="80" operator="lessThan">
      <formula>1</formula>
    </cfRule>
  </conditionalFormatting>
  <conditionalFormatting sqref="J25">
    <cfRule type="cellIs" dxfId="86" priority="77" operator="greaterThan">
      <formula>1</formula>
    </cfRule>
    <cfRule type="cellIs" dxfId="85" priority="78" operator="lessThan">
      <formula>1</formula>
    </cfRule>
  </conditionalFormatting>
  <conditionalFormatting sqref="J26">
    <cfRule type="cellIs" dxfId="84" priority="75" operator="greaterThan">
      <formula>1</formula>
    </cfRule>
    <cfRule type="cellIs" dxfId="83" priority="76" operator="lessThan">
      <formula>1</formula>
    </cfRule>
  </conditionalFormatting>
  <conditionalFormatting sqref="J27">
    <cfRule type="cellIs" dxfId="82" priority="73" operator="greaterThan">
      <formula>1</formula>
    </cfRule>
    <cfRule type="cellIs" dxfId="81" priority="74" operator="lessThan">
      <formula>1</formula>
    </cfRule>
  </conditionalFormatting>
  <conditionalFormatting sqref="J28">
    <cfRule type="cellIs" dxfId="80" priority="71" operator="greaterThan">
      <formula>1</formula>
    </cfRule>
    <cfRule type="cellIs" dxfId="79" priority="72" operator="lessThan">
      <formula>1</formula>
    </cfRule>
  </conditionalFormatting>
  <conditionalFormatting sqref="J31">
    <cfRule type="cellIs" dxfId="78" priority="63" operator="greaterThan">
      <formula>1</formula>
    </cfRule>
    <cfRule type="cellIs" dxfId="77" priority="64" operator="lessThan">
      <formula>1</formula>
    </cfRule>
  </conditionalFormatting>
  <conditionalFormatting sqref="J34">
    <cfRule type="cellIs" dxfId="76" priority="61" operator="greaterThan">
      <formula>1</formula>
    </cfRule>
    <cfRule type="cellIs" dxfId="75" priority="62" operator="lessThan">
      <formula>1</formula>
    </cfRule>
  </conditionalFormatting>
  <conditionalFormatting sqref="J96">
    <cfRule type="cellIs" dxfId="74" priority="59" operator="greaterThan">
      <formula>1</formula>
    </cfRule>
    <cfRule type="cellIs" dxfId="73" priority="60" operator="lessThan">
      <formula>1</formula>
    </cfRule>
  </conditionalFormatting>
  <conditionalFormatting sqref="J78">
    <cfRule type="cellIs" dxfId="72" priority="7" operator="greaterThan">
      <formula>1</formula>
    </cfRule>
    <cfRule type="cellIs" dxfId="71" priority="8" operator="lessThan">
      <formula>1</formula>
    </cfRule>
  </conditionalFormatting>
  <conditionalFormatting sqref="J69">
    <cfRule type="cellIs" dxfId="70" priority="5" operator="greaterThan">
      <formula>1</formula>
    </cfRule>
    <cfRule type="cellIs" dxfId="69" priority="6" operator="lessThan">
      <formula>1</formula>
    </cfRule>
  </conditionalFormatting>
  <conditionalFormatting sqref="J42:J45">
    <cfRule type="cellIs" dxfId="68" priority="21" operator="greaterThan">
      <formula>1</formula>
    </cfRule>
    <cfRule type="cellIs" dxfId="67" priority="22" operator="lessThan">
      <formula>1</formula>
    </cfRule>
  </conditionalFormatting>
  <conditionalFormatting sqref="J46:J49">
    <cfRule type="cellIs" dxfId="66" priority="19" operator="greaterThan">
      <formula>1</formula>
    </cfRule>
    <cfRule type="cellIs" dxfId="65" priority="20" operator="lessThan">
      <formula>1</formula>
    </cfRule>
  </conditionalFormatting>
  <conditionalFormatting sqref="J52:J55">
    <cfRule type="cellIs" dxfId="64" priority="17" operator="greaterThan">
      <formula>1</formula>
    </cfRule>
    <cfRule type="cellIs" dxfId="63" priority="18" operator="lessThan">
      <formula>1</formula>
    </cfRule>
  </conditionalFormatting>
  <conditionalFormatting sqref="J62:J68">
    <cfRule type="cellIs" dxfId="62" priority="15" operator="greaterThan">
      <formula>1</formula>
    </cfRule>
    <cfRule type="cellIs" dxfId="61" priority="16" operator="lessThan">
      <formula>1</formula>
    </cfRule>
  </conditionalFormatting>
  <conditionalFormatting sqref="J72:J77">
    <cfRule type="cellIs" dxfId="60" priority="13" operator="greaterThan">
      <formula>1</formula>
    </cfRule>
    <cfRule type="cellIs" dxfId="59" priority="14" operator="lessThan">
      <formula>1</formula>
    </cfRule>
  </conditionalFormatting>
  <conditionalFormatting sqref="J82:J88">
    <cfRule type="cellIs" dxfId="58" priority="11" operator="greaterThan">
      <formula>1</formula>
    </cfRule>
    <cfRule type="cellIs" dxfId="57" priority="12" operator="lessThan">
      <formula>1</formula>
    </cfRule>
  </conditionalFormatting>
  <conditionalFormatting sqref="J56:J59">
    <cfRule type="cellIs" dxfId="56" priority="9" operator="greaterThan">
      <formula>1</formula>
    </cfRule>
    <cfRule type="cellIs" dxfId="55" priority="10" operator="lessThan">
      <formula>1</formula>
    </cfRule>
  </conditionalFormatting>
  <conditionalFormatting sqref="J79">
    <cfRule type="cellIs" dxfId="54" priority="3" operator="greaterThan">
      <formula>1</formula>
    </cfRule>
    <cfRule type="cellIs" dxfId="53" priority="4" operator="lessThan">
      <formula>1</formula>
    </cfRule>
  </conditionalFormatting>
  <conditionalFormatting sqref="J89">
    <cfRule type="cellIs" dxfId="52" priority="1" operator="greaterThan">
      <formula>1</formula>
    </cfRule>
    <cfRule type="cellIs" dxfId="51" priority="2" operator="lessThan">
      <formula>1</formula>
    </cfRule>
  </conditionalFormatting>
  <dataValidations count="1">
    <dataValidation type="list" allowBlank="1" showInputMessage="1" showErrorMessage="1" sqref="P4 P40">
      <formula1>rngCurrencies</formula1>
    </dataValidation>
  </dataValidations>
  <pageMargins left="0.70866141732283472" right="0.70866141732283472" top="0.74803149606299213" bottom="0.74803149606299213" header="0.31496062992125984" footer="0.31496062992125984"/>
  <pageSetup paperSize="9" scale="47" fitToHeight="15" orientation="landscape" verticalDpi="1200" r:id="rId1"/>
  <headerFooter>
    <oddHeader>&amp;CNATO UNCLASSIFIED&amp;RCO-14252-NNMS</oddHeader>
    <oddFooter>&amp;CNATO UNCLASSIFIED&amp;RCO-14252-NNMS</oddFooter>
  </headerFooter>
  <ignoredErrors>
    <ignoredError sqref="B6:B117"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21"/>
  <sheetViews>
    <sheetView zoomScale="120" zoomScaleNormal="120" workbookViewId="0">
      <selection activeCell="C1" sqref="C1:D1"/>
    </sheetView>
  </sheetViews>
  <sheetFormatPr defaultColWidth="9.140625" defaultRowHeight="15" x14ac:dyDescent="0.25"/>
  <cols>
    <col min="1" max="1" width="13.85546875" style="117" customWidth="1"/>
    <col min="2" max="2" width="15.7109375" style="117" customWidth="1"/>
    <col min="3" max="4" width="15.28515625" style="117" customWidth="1"/>
    <col min="5" max="6" width="16.28515625" style="117" customWidth="1"/>
    <col min="7" max="10" width="14" style="117" customWidth="1"/>
    <col min="11" max="15" width="12.28515625" style="117" customWidth="1"/>
    <col min="16" max="16384" width="9.140625" style="117"/>
  </cols>
  <sheetData>
    <row r="1" spans="1:6" ht="24.75" customHeight="1" x14ac:dyDescent="0.25">
      <c r="B1" s="206" t="s">
        <v>250</v>
      </c>
      <c r="C1" s="206" t="s">
        <v>4</v>
      </c>
      <c r="D1" s="206"/>
      <c r="E1" s="206" t="s">
        <v>58</v>
      </c>
      <c r="F1" s="206"/>
    </row>
    <row r="2" spans="1:6" ht="45" x14ac:dyDescent="0.25">
      <c r="B2" s="206"/>
      <c r="C2" s="128" t="s">
        <v>303</v>
      </c>
      <c r="D2" s="128" t="s">
        <v>251</v>
      </c>
      <c r="E2" s="128" t="s">
        <v>303</v>
      </c>
      <c r="F2" s="128" t="s">
        <v>251</v>
      </c>
    </row>
    <row r="3" spans="1:6" ht="18" x14ac:dyDescent="0.25">
      <c r="A3" s="118" t="s">
        <v>304</v>
      </c>
      <c r="B3" s="125" t="s">
        <v>231</v>
      </c>
      <c r="C3" s="135">
        <v>100</v>
      </c>
      <c r="D3" s="126"/>
      <c r="E3" s="135">
        <v>100</v>
      </c>
      <c r="F3" s="126"/>
    </row>
    <row r="4" spans="1:6" x14ac:dyDescent="0.25">
      <c r="B4" s="125" t="s">
        <v>233</v>
      </c>
      <c r="C4" s="135">
        <f>C3*1.01</f>
        <v>101</v>
      </c>
      <c r="D4" s="127">
        <f>C4/C3-1</f>
        <v>1.0000000000000009E-2</v>
      </c>
      <c r="E4" s="135">
        <f>E3*1.01</f>
        <v>101</v>
      </c>
      <c r="F4" s="127">
        <f>E4/E3-1</f>
        <v>1.0000000000000009E-2</v>
      </c>
    </row>
    <row r="5" spans="1:6" x14ac:dyDescent="0.25">
      <c r="B5" s="125" t="s">
        <v>234</v>
      </c>
      <c r="C5" s="135">
        <f>(C4^2)/C3</f>
        <v>102.01</v>
      </c>
      <c r="D5" s="127">
        <f t="shared" ref="D5:F21" si="0">C5/C4-1</f>
        <v>1.0000000000000009E-2</v>
      </c>
      <c r="E5" s="135">
        <f>(E4^2)/E3</f>
        <v>102.01</v>
      </c>
      <c r="F5" s="127">
        <f t="shared" si="0"/>
        <v>1.0000000000000009E-2</v>
      </c>
    </row>
    <row r="6" spans="1:6" x14ac:dyDescent="0.25">
      <c r="B6" s="125" t="s">
        <v>235</v>
      </c>
      <c r="C6" s="135">
        <f t="shared" ref="C6:E21" si="1">(C5^2)/C4</f>
        <v>103.0301</v>
      </c>
      <c r="D6" s="127">
        <f t="shared" si="0"/>
        <v>1.0000000000000009E-2</v>
      </c>
      <c r="E6" s="135">
        <f t="shared" si="1"/>
        <v>103.0301</v>
      </c>
      <c r="F6" s="127">
        <f t="shared" si="0"/>
        <v>1.0000000000000009E-2</v>
      </c>
    </row>
    <row r="7" spans="1:6" x14ac:dyDescent="0.25">
      <c r="B7" s="125" t="s">
        <v>232</v>
      </c>
      <c r="C7" s="135">
        <f t="shared" si="1"/>
        <v>104.060401</v>
      </c>
      <c r="D7" s="127">
        <f t="shared" si="0"/>
        <v>1.0000000000000009E-2</v>
      </c>
      <c r="E7" s="135">
        <f t="shared" si="1"/>
        <v>104.060401</v>
      </c>
      <c r="F7" s="127">
        <f t="shared" si="0"/>
        <v>1.0000000000000009E-2</v>
      </c>
    </row>
    <row r="8" spans="1:6" x14ac:dyDescent="0.25">
      <c r="B8" s="125" t="s">
        <v>236</v>
      </c>
      <c r="C8" s="135">
        <f t="shared" si="1"/>
        <v>105.10100500999999</v>
      </c>
      <c r="D8" s="127">
        <f t="shared" si="0"/>
        <v>1.0000000000000009E-2</v>
      </c>
      <c r="E8" s="135">
        <f t="shared" si="1"/>
        <v>105.10100500999999</v>
      </c>
      <c r="F8" s="127">
        <f t="shared" si="0"/>
        <v>1.0000000000000009E-2</v>
      </c>
    </row>
    <row r="9" spans="1:6" x14ac:dyDescent="0.25">
      <c r="B9" s="125" t="s">
        <v>237</v>
      </c>
      <c r="C9" s="135">
        <f t="shared" si="1"/>
        <v>106.1520150601</v>
      </c>
      <c r="D9" s="127">
        <f t="shared" si="0"/>
        <v>1.0000000000000009E-2</v>
      </c>
      <c r="E9" s="135">
        <f t="shared" si="1"/>
        <v>106.1520150601</v>
      </c>
      <c r="F9" s="127">
        <f t="shared" si="0"/>
        <v>1.0000000000000009E-2</v>
      </c>
    </row>
    <row r="10" spans="1:6" x14ac:dyDescent="0.25">
      <c r="B10" s="125" t="s">
        <v>238</v>
      </c>
      <c r="C10" s="135">
        <f t="shared" si="1"/>
        <v>107.213535210701</v>
      </c>
      <c r="D10" s="127">
        <f t="shared" si="0"/>
        <v>1.0000000000000009E-2</v>
      </c>
      <c r="E10" s="135">
        <f t="shared" si="1"/>
        <v>107.213535210701</v>
      </c>
      <c r="F10" s="127">
        <f t="shared" si="0"/>
        <v>1.0000000000000009E-2</v>
      </c>
    </row>
    <row r="11" spans="1:6" x14ac:dyDescent="0.25">
      <c r="B11" s="125" t="s">
        <v>239</v>
      </c>
      <c r="C11" s="135">
        <f t="shared" si="1"/>
        <v>108.28567056280801</v>
      </c>
      <c r="D11" s="127">
        <f t="shared" si="0"/>
        <v>1.0000000000000009E-2</v>
      </c>
      <c r="E11" s="135">
        <f t="shared" si="1"/>
        <v>108.28567056280801</v>
      </c>
      <c r="F11" s="127">
        <f t="shared" si="0"/>
        <v>1.0000000000000009E-2</v>
      </c>
    </row>
    <row r="12" spans="1:6" x14ac:dyDescent="0.25">
      <c r="B12" s="125" t="s">
        <v>240</v>
      </c>
      <c r="C12" s="135">
        <f t="shared" si="1"/>
        <v>109.36852726843608</v>
      </c>
      <c r="D12" s="127">
        <f t="shared" si="0"/>
        <v>1.0000000000000009E-2</v>
      </c>
      <c r="E12" s="135">
        <f t="shared" si="1"/>
        <v>109.36852726843608</v>
      </c>
      <c r="F12" s="127">
        <f t="shared" si="0"/>
        <v>1.0000000000000009E-2</v>
      </c>
    </row>
    <row r="13" spans="1:6" x14ac:dyDescent="0.25">
      <c r="B13" s="125" t="s">
        <v>241</v>
      </c>
      <c r="C13" s="135">
        <f t="shared" si="1"/>
        <v>110.46221254112044</v>
      </c>
      <c r="D13" s="127">
        <f t="shared" si="0"/>
        <v>1.0000000000000009E-2</v>
      </c>
      <c r="E13" s="135">
        <f t="shared" si="1"/>
        <v>110.46221254112044</v>
      </c>
      <c r="F13" s="127">
        <f t="shared" si="0"/>
        <v>1.0000000000000009E-2</v>
      </c>
    </row>
    <row r="14" spans="1:6" x14ac:dyDescent="0.25">
      <c r="B14" s="125" t="s">
        <v>242</v>
      </c>
      <c r="C14" s="135">
        <f t="shared" si="1"/>
        <v>111.56683466653165</v>
      </c>
      <c r="D14" s="127">
        <f t="shared" si="0"/>
        <v>1.0000000000000009E-2</v>
      </c>
      <c r="E14" s="135">
        <f t="shared" si="1"/>
        <v>111.56683466653165</v>
      </c>
      <c r="F14" s="127">
        <f t="shared" si="0"/>
        <v>1.0000000000000009E-2</v>
      </c>
    </row>
    <row r="15" spans="1:6" x14ac:dyDescent="0.25">
      <c r="B15" s="125" t="s">
        <v>243</v>
      </c>
      <c r="C15" s="135">
        <f t="shared" si="1"/>
        <v>112.68250301319696</v>
      </c>
      <c r="D15" s="127">
        <f t="shared" si="0"/>
        <v>1.0000000000000009E-2</v>
      </c>
      <c r="E15" s="135">
        <f t="shared" si="1"/>
        <v>112.68250301319696</v>
      </c>
      <c r="F15" s="127">
        <f t="shared" si="0"/>
        <v>1.0000000000000009E-2</v>
      </c>
    </row>
    <row r="16" spans="1:6" x14ac:dyDescent="0.25">
      <c r="B16" s="125" t="s">
        <v>244</v>
      </c>
      <c r="C16" s="135">
        <f t="shared" si="1"/>
        <v>113.80932804332895</v>
      </c>
      <c r="D16" s="127">
        <f t="shared" si="0"/>
        <v>1.0000000000000009E-2</v>
      </c>
      <c r="E16" s="135">
        <f t="shared" si="1"/>
        <v>113.80932804332895</v>
      </c>
      <c r="F16" s="127">
        <f t="shared" si="0"/>
        <v>1.0000000000000009E-2</v>
      </c>
    </row>
    <row r="17" spans="2:6" x14ac:dyDescent="0.25">
      <c r="B17" s="125" t="s">
        <v>245</v>
      </c>
      <c r="C17" s="135">
        <f t="shared" si="1"/>
        <v>114.94742132376226</v>
      </c>
      <c r="D17" s="127">
        <f t="shared" si="0"/>
        <v>1.0000000000000231E-2</v>
      </c>
      <c r="E17" s="135">
        <f t="shared" si="1"/>
        <v>114.94742132376226</v>
      </c>
      <c r="F17" s="127">
        <f t="shared" si="0"/>
        <v>1.0000000000000231E-2</v>
      </c>
    </row>
    <row r="18" spans="2:6" x14ac:dyDescent="0.25">
      <c r="B18" s="125" t="s">
        <v>246</v>
      </c>
      <c r="C18" s="135">
        <f t="shared" si="1"/>
        <v>116.09689553699991</v>
      </c>
      <c r="D18" s="127">
        <f t="shared" si="0"/>
        <v>1.0000000000000231E-2</v>
      </c>
      <c r="E18" s="135">
        <f t="shared" si="1"/>
        <v>116.09689553699991</v>
      </c>
      <c r="F18" s="127">
        <f t="shared" si="0"/>
        <v>1.0000000000000231E-2</v>
      </c>
    </row>
    <row r="19" spans="2:6" x14ac:dyDescent="0.25">
      <c r="B19" s="125" t="s">
        <v>247</v>
      </c>
      <c r="C19" s="135">
        <f t="shared" si="1"/>
        <v>117.25786449236995</v>
      </c>
      <c r="D19" s="127">
        <f t="shared" si="0"/>
        <v>1.0000000000000231E-2</v>
      </c>
      <c r="E19" s="135">
        <f t="shared" si="1"/>
        <v>117.25786449236995</v>
      </c>
      <c r="F19" s="127">
        <f t="shared" si="0"/>
        <v>1.0000000000000231E-2</v>
      </c>
    </row>
    <row r="20" spans="2:6" x14ac:dyDescent="0.25">
      <c r="B20" s="125" t="s">
        <v>248</v>
      </c>
      <c r="C20" s="135">
        <f t="shared" si="1"/>
        <v>118.43044313729369</v>
      </c>
      <c r="D20" s="127">
        <f t="shared" si="0"/>
        <v>1.0000000000000453E-2</v>
      </c>
      <c r="E20" s="135">
        <f t="shared" si="1"/>
        <v>118.43044313729369</v>
      </c>
      <c r="F20" s="127">
        <f t="shared" si="0"/>
        <v>1.0000000000000453E-2</v>
      </c>
    </row>
    <row r="21" spans="2:6" x14ac:dyDescent="0.25">
      <c r="B21" s="125" t="s">
        <v>249</v>
      </c>
      <c r="C21" s="135">
        <f t="shared" si="1"/>
        <v>119.61474756866667</v>
      </c>
      <c r="D21" s="127">
        <f t="shared" si="0"/>
        <v>1.0000000000000453E-2</v>
      </c>
      <c r="E21" s="135">
        <f t="shared" si="1"/>
        <v>119.61474756866667</v>
      </c>
      <c r="F21" s="127">
        <f t="shared" si="0"/>
        <v>1.0000000000000453E-2</v>
      </c>
    </row>
  </sheetData>
  <mergeCells count="3">
    <mergeCell ref="C1:D1"/>
    <mergeCell ref="E1:F1"/>
    <mergeCell ref="B1:B2"/>
  </mergeCells>
  <pageMargins left="0.7" right="0.7" top="0.75" bottom="0.75" header="0.3" footer="0.3"/>
  <pageSetup paperSize="9" orientation="portrait" verticalDpi="0" r:id="rId1"/>
  <ignoredErrors>
    <ignoredError sqref="D4:D21 E4:E21"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T31"/>
  <sheetViews>
    <sheetView zoomScaleNormal="100" workbookViewId="0">
      <pane xSplit="1" ySplit="2" topLeftCell="B3" activePane="bottomRight" state="frozen"/>
      <selection activeCell="D21" sqref="C21:D21"/>
      <selection pane="topRight" activeCell="D21" sqref="C21:D21"/>
      <selection pane="bottomLeft" activeCell="D21" sqref="C21:D21"/>
      <selection pane="bottomRight" activeCell="E11" sqref="E11"/>
    </sheetView>
  </sheetViews>
  <sheetFormatPr defaultRowHeight="15" x14ac:dyDescent="0.25"/>
  <cols>
    <col min="1" max="1" width="1.7109375" customWidth="1"/>
    <col min="2" max="2" width="20.7109375" customWidth="1"/>
    <col min="3" max="3" width="28.85546875" bestFit="1" customWidth="1"/>
    <col min="4" max="4" width="17.5703125" customWidth="1"/>
    <col min="5" max="5" width="13" customWidth="1"/>
    <col min="6" max="6" width="13.28515625" customWidth="1"/>
    <col min="7" max="7" width="17.28515625" customWidth="1"/>
    <col min="8" max="8" width="19.7109375" customWidth="1"/>
    <col min="9" max="9" width="15" style="7" bestFit="1" customWidth="1"/>
    <col min="10" max="10" width="23.7109375" style="7" customWidth="1"/>
    <col min="11" max="11" width="3.7109375" customWidth="1"/>
  </cols>
  <sheetData>
    <row r="1" spans="2:20" ht="133.5" customHeight="1" x14ac:dyDescent="0.25">
      <c r="B1" s="106" t="s">
        <v>139</v>
      </c>
      <c r="C1" s="106" t="s">
        <v>140</v>
      </c>
      <c r="D1" s="140" t="s">
        <v>141</v>
      </c>
      <c r="E1" s="141" t="s">
        <v>296</v>
      </c>
      <c r="F1" s="141" t="s">
        <v>298</v>
      </c>
      <c r="G1" s="140" t="s">
        <v>142</v>
      </c>
      <c r="H1" s="140" t="s">
        <v>143</v>
      </c>
      <c r="I1" s="106" t="s">
        <v>137</v>
      </c>
      <c r="J1" s="107" t="s">
        <v>138</v>
      </c>
      <c r="K1" s="108"/>
      <c r="L1" s="207" t="s">
        <v>95</v>
      </c>
      <c r="M1" s="207"/>
      <c r="P1" s="40"/>
      <c r="Q1" s="40"/>
      <c r="R1" s="40"/>
      <c r="S1" s="40"/>
      <c r="T1" s="40"/>
    </row>
    <row r="2" spans="2:20" s="124" customFormat="1" ht="30" x14ac:dyDescent="0.25">
      <c r="B2" s="117" t="s">
        <v>9</v>
      </c>
      <c r="C2" s="117" t="s">
        <v>5</v>
      </c>
      <c r="D2" s="118" t="s">
        <v>0</v>
      </c>
      <c r="E2" s="119" t="s">
        <v>297</v>
      </c>
      <c r="F2" s="119" t="s">
        <v>288</v>
      </c>
      <c r="G2" s="119" t="s">
        <v>63</v>
      </c>
      <c r="H2" s="117" t="s">
        <v>19</v>
      </c>
      <c r="I2" s="120" t="s">
        <v>76</v>
      </c>
      <c r="J2" s="120" t="s">
        <v>37</v>
      </c>
      <c r="K2" s="121"/>
      <c r="L2" s="122" t="s">
        <v>92</v>
      </c>
      <c r="M2" s="123">
        <v>0</v>
      </c>
    </row>
    <row r="3" spans="2:20" ht="15" customHeight="1" x14ac:dyDescent="0.25">
      <c r="B3" t="s">
        <v>216</v>
      </c>
      <c r="C3" t="s">
        <v>67</v>
      </c>
      <c r="D3" s="18"/>
      <c r="E3" s="42"/>
      <c r="F3" s="36"/>
      <c r="G3" s="5">
        <f>CLIN2_Labour102[[#This Row],[quantity]]*CLIN2_Labour102[[#This Row],[Rate as of BASE PERIOD]]</f>
        <v>0</v>
      </c>
      <c r="H3" s="41">
        <f>CLIN2_Labour102[[#This Row],[Extended cost]]*$M$2</f>
        <v>0</v>
      </c>
      <c r="I3" s="41">
        <f>CLIN2_Labour102[[#This Row],[Extended cost]]+CLIN2_Labour102[[#This Row],[Profit ]]</f>
        <v>0</v>
      </c>
    </row>
    <row r="4" spans="2:20" ht="15" customHeight="1" x14ac:dyDescent="0.25">
      <c r="B4" t="s">
        <v>117</v>
      </c>
      <c r="C4" t="s">
        <v>67</v>
      </c>
      <c r="D4" s="18"/>
      <c r="E4" s="42"/>
      <c r="F4" s="36"/>
      <c r="G4" s="5">
        <f>CLIN2_Labour102[[#This Row],[quantity]]*CLIN2_Labour102[[#This Row],[Rate as of BASE PERIOD]]</f>
        <v>0</v>
      </c>
      <c r="H4" s="41">
        <f>CLIN2_Labour102[[#This Row],[Extended cost]]*$M$2</f>
        <v>0</v>
      </c>
      <c r="I4" s="41">
        <f>CLIN2_Labour102[[#This Row],[Extended cost]]+CLIN2_Labour102[[#This Row],[Profit ]]</f>
        <v>0</v>
      </c>
    </row>
    <row r="5" spans="2:20" ht="15" customHeight="1" x14ac:dyDescent="0.25">
      <c r="B5" t="s">
        <v>118</v>
      </c>
      <c r="C5" t="s">
        <v>67</v>
      </c>
      <c r="D5" s="18"/>
      <c r="E5" s="42"/>
      <c r="F5" s="36"/>
      <c r="G5" s="5">
        <f>CLIN2_Labour102[[#This Row],[quantity]]*CLIN2_Labour102[[#This Row],[Rate as of BASE PERIOD]]</f>
        <v>0</v>
      </c>
      <c r="H5" s="41">
        <f>CLIN2_Labour102[[#This Row],[Extended cost]]*$M$2</f>
        <v>0</v>
      </c>
      <c r="I5" s="41">
        <f>CLIN2_Labour102[[#This Row],[Extended cost]]+CLIN2_Labour102[[#This Row],[Profit ]]</f>
        <v>0</v>
      </c>
    </row>
    <row r="6" spans="2:20" ht="15" customHeight="1" x14ac:dyDescent="0.25">
      <c r="B6" t="s">
        <v>119</v>
      </c>
      <c r="C6" t="s">
        <v>67</v>
      </c>
      <c r="D6" s="18"/>
      <c r="E6" s="42"/>
      <c r="F6" s="36"/>
      <c r="G6" s="5">
        <f>CLIN2_Labour102[[#This Row],[quantity]]*CLIN2_Labour102[[#This Row],[Rate as of BASE PERIOD]]</f>
        <v>0</v>
      </c>
      <c r="H6" s="41">
        <f>CLIN2_Labour102[[#This Row],[Extended cost]]*$M$2</f>
        <v>0</v>
      </c>
      <c r="I6" s="41">
        <f>CLIN2_Labour102[[#This Row],[Extended cost]]+CLIN2_Labour102[[#This Row],[Profit ]]</f>
        <v>0</v>
      </c>
    </row>
    <row r="7" spans="2:20" ht="15" customHeight="1" x14ac:dyDescent="0.25">
      <c r="B7" t="s">
        <v>217</v>
      </c>
      <c r="C7" t="s">
        <v>67</v>
      </c>
      <c r="D7" s="18"/>
      <c r="E7" s="42"/>
      <c r="F7" s="36"/>
      <c r="G7" s="5">
        <f>CLIN2_Labour102[[#This Row],[quantity]]*CLIN2_Labour102[[#This Row],[Rate as of BASE PERIOD]]</f>
        <v>0</v>
      </c>
      <c r="H7" s="41">
        <f>CLIN2_Labour102[[#This Row],[Extended cost]]*$M$2</f>
        <v>0</v>
      </c>
      <c r="I7" s="41">
        <f>CLIN2_Labour102[[#This Row],[Extended cost]]+CLIN2_Labour102[[#This Row],[Profit ]]</f>
        <v>0</v>
      </c>
    </row>
    <row r="8" spans="2:20" ht="15" customHeight="1" x14ac:dyDescent="0.25">
      <c r="B8" t="s">
        <v>218</v>
      </c>
      <c r="C8" t="s">
        <v>67</v>
      </c>
      <c r="D8" s="18"/>
      <c r="E8" s="42"/>
      <c r="F8" s="36"/>
      <c r="G8" s="5">
        <f>CLIN2_Labour102[[#This Row],[quantity]]*CLIN2_Labour102[[#This Row],[Rate as of BASE PERIOD]]</f>
        <v>0</v>
      </c>
      <c r="H8" s="41">
        <f>CLIN2_Labour102[[#This Row],[Extended cost]]*$M$2</f>
        <v>0</v>
      </c>
      <c r="I8" s="41">
        <f>CLIN2_Labour102[[#This Row],[Extended cost]]+CLIN2_Labour102[[#This Row],[Profit ]]</f>
        <v>0</v>
      </c>
    </row>
    <row r="9" spans="2:20" ht="15" customHeight="1" x14ac:dyDescent="0.25">
      <c r="B9" t="s">
        <v>219</v>
      </c>
      <c r="C9" t="s">
        <v>67</v>
      </c>
      <c r="D9" s="18"/>
      <c r="E9" s="42"/>
      <c r="F9" s="36"/>
      <c r="G9" s="5">
        <f>CLIN2_Labour102[[#This Row],[quantity]]*CLIN2_Labour102[[#This Row],[Rate as of BASE PERIOD]]</f>
        <v>0</v>
      </c>
      <c r="H9" s="41">
        <f>CLIN2_Labour102[[#This Row],[Extended cost]]*$M$2</f>
        <v>0</v>
      </c>
      <c r="I9" s="41">
        <f>CLIN2_Labour102[[#This Row],[Extended cost]]+CLIN2_Labour102[[#This Row],[Profit ]]</f>
        <v>0</v>
      </c>
    </row>
    <row r="10" spans="2:20" ht="15" customHeight="1" x14ac:dyDescent="0.25">
      <c r="B10" t="s">
        <v>220</v>
      </c>
      <c r="C10" t="s">
        <v>67</v>
      </c>
      <c r="D10" s="18"/>
      <c r="E10" s="42"/>
      <c r="F10" s="36"/>
      <c r="G10" s="5">
        <f>CLIN2_Labour102[[#This Row],[quantity]]*CLIN2_Labour102[[#This Row],[Rate as of BASE PERIOD]]</f>
        <v>0</v>
      </c>
      <c r="H10" s="41">
        <f>CLIN2_Labour102[[#This Row],[Extended cost]]*$M$2</f>
        <v>0</v>
      </c>
      <c r="I10" s="41">
        <f>CLIN2_Labour102[[#This Row],[Extended cost]]+CLIN2_Labour102[[#This Row],[Profit ]]</f>
        <v>0</v>
      </c>
    </row>
    <row r="11" spans="2:20" ht="15" customHeight="1" x14ac:dyDescent="0.25">
      <c r="B11" t="s">
        <v>120</v>
      </c>
      <c r="C11" t="s">
        <v>67</v>
      </c>
      <c r="D11" s="18"/>
      <c r="E11" s="42"/>
      <c r="F11" s="36"/>
      <c r="G11" s="5">
        <f>CLIN2_Labour102[[#This Row],[quantity]]*CLIN2_Labour102[[#This Row],[Rate as of BASE PERIOD]]</f>
        <v>0</v>
      </c>
      <c r="H11" s="41">
        <f>CLIN2_Labour102[[#This Row],[Extended cost]]*$M$2</f>
        <v>0</v>
      </c>
      <c r="I11" s="41">
        <f>CLIN2_Labour102[[#This Row],[Extended cost]]+CLIN2_Labour102[[#This Row],[Profit ]]</f>
        <v>0</v>
      </c>
    </row>
    <row r="12" spans="2:20" ht="15" customHeight="1" x14ac:dyDescent="0.25">
      <c r="B12" t="s">
        <v>121</v>
      </c>
      <c r="C12" t="s">
        <v>67</v>
      </c>
      <c r="D12" s="18"/>
      <c r="E12" s="42"/>
      <c r="F12" s="36"/>
      <c r="G12" s="5">
        <f>CLIN2_Labour102[[#This Row],[quantity]]*CLIN2_Labour102[[#This Row],[Rate as of BASE PERIOD]]</f>
        <v>0</v>
      </c>
      <c r="H12" s="41">
        <f>CLIN2_Labour102[[#This Row],[Extended cost]]*$M$2</f>
        <v>0</v>
      </c>
      <c r="I12" s="41">
        <f>CLIN2_Labour102[[#This Row],[Extended cost]]+CLIN2_Labour102[[#This Row],[Profit ]]</f>
        <v>0</v>
      </c>
    </row>
    <row r="13" spans="2:20" ht="15" customHeight="1" x14ac:dyDescent="0.25">
      <c r="B13" t="s">
        <v>122</v>
      </c>
      <c r="C13" t="s">
        <v>67</v>
      </c>
      <c r="D13" s="18"/>
      <c r="E13" s="42"/>
      <c r="F13" s="36"/>
      <c r="G13" s="5">
        <f>CLIN2_Labour102[[#This Row],[quantity]]*CLIN2_Labour102[[#This Row],[Rate as of BASE PERIOD]]</f>
        <v>0</v>
      </c>
      <c r="H13" s="41">
        <f>CLIN2_Labour102[[#This Row],[Extended cost]]*$M$2</f>
        <v>0</v>
      </c>
      <c r="I13" s="41">
        <f>CLIN2_Labour102[[#This Row],[Extended cost]]+CLIN2_Labour102[[#This Row],[Profit ]]</f>
        <v>0</v>
      </c>
    </row>
    <row r="14" spans="2:20" ht="15" customHeight="1" x14ac:dyDescent="0.25">
      <c r="B14" t="s">
        <v>221</v>
      </c>
      <c r="C14" t="s">
        <v>67</v>
      </c>
      <c r="D14" s="18"/>
      <c r="E14" s="42"/>
      <c r="F14" s="36"/>
      <c r="G14" s="5">
        <f>CLIN2_Labour102[[#This Row],[quantity]]*CLIN2_Labour102[[#This Row],[Rate as of BASE PERIOD]]</f>
        <v>0</v>
      </c>
      <c r="H14" s="41">
        <f>CLIN2_Labour102[[#This Row],[Extended cost]]*$M$2</f>
        <v>0</v>
      </c>
      <c r="I14" s="41">
        <f>CLIN2_Labour102[[#This Row],[Extended cost]]+CLIN2_Labour102[[#This Row],[Profit ]]</f>
        <v>0</v>
      </c>
    </row>
    <row r="15" spans="2:20" ht="15" customHeight="1" x14ac:dyDescent="0.25">
      <c r="B15" t="s">
        <v>222</v>
      </c>
      <c r="C15" t="s">
        <v>67</v>
      </c>
      <c r="D15" s="18"/>
      <c r="E15" s="42"/>
      <c r="F15" s="36"/>
      <c r="G15" s="5">
        <f>CLIN2_Labour102[[#This Row],[quantity]]*CLIN2_Labour102[[#This Row],[Rate as of BASE PERIOD]]</f>
        <v>0</v>
      </c>
      <c r="H15" s="41">
        <f>CLIN2_Labour102[[#This Row],[Extended cost]]*$M$2</f>
        <v>0</v>
      </c>
      <c r="I15" s="41">
        <f>CLIN2_Labour102[[#This Row],[Extended cost]]+CLIN2_Labour102[[#This Row],[Profit ]]</f>
        <v>0</v>
      </c>
    </row>
    <row r="16" spans="2:20" ht="15" customHeight="1" x14ac:dyDescent="0.25">
      <c r="B16" t="s">
        <v>223</v>
      </c>
      <c r="C16" t="s">
        <v>67</v>
      </c>
      <c r="D16" s="18"/>
      <c r="E16" s="42"/>
      <c r="F16" s="36"/>
      <c r="G16" s="5">
        <f>CLIN2_Labour102[[#This Row],[quantity]]*CLIN2_Labour102[[#This Row],[Rate as of BASE PERIOD]]</f>
        <v>0</v>
      </c>
      <c r="H16" s="41">
        <f>CLIN2_Labour102[[#This Row],[Extended cost]]*$M$2</f>
        <v>0</v>
      </c>
      <c r="I16" s="41">
        <f>CLIN2_Labour102[[#This Row],[Extended cost]]+CLIN2_Labour102[[#This Row],[Profit ]]</f>
        <v>0</v>
      </c>
    </row>
    <row r="17" spans="2:10" ht="15" customHeight="1" x14ac:dyDescent="0.25">
      <c r="B17" t="s">
        <v>224</v>
      </c>
      <c r="C17" t="s">
        <v>67</v>
      </c>
      <c r="D17" s="18"/>
      <c r="E17" s="42"/>
      <c r="F17" s="36"/>
      <c r="G17" s="5">
        <f>CLIN2_Labour102[[#This Row],[quantity]]*CLIN2_Labour102[[#This Row],[Rate as of BASE PERIOD]]</f>
        <v>0</v>
      </c>
      <c r="H17" s="41">
        <f>CLIN2_Labour102[[#This Row],[Extended cost]]*$M$2</f>
        <v>0</v>
      </c>
      <c r="I17" s="41">
        <f>CLIN2_Labour102[[#This Row],[Extended cost]]+CLIN2_Labour102[[#This Row],[Profit ]]</f>
        <v>0</v>
      </c>
    </row>
    <row r="18" spans="2:10" ht="15" customHeight="1" x14ac:dyDescent="0.25">
      <c r="B18" t="s">
        <v>225</v>
      </c>
      <c r="C18" t="s">
        <v>67</v>
      </c>
      <c r="D18" s="18"/>
      <c r="E18" s="42"/>
      <c r="F18" s="36"/>
      <c r="G18" s="5">
        <f>CLIN2_Labour102[[#This Row],[quantity]]*CLIN2_Labour102[[#This Row],[Rate as of BASE PERIOD]]</f>
        <v>0</v>
      </c>
      <c r="H18" s="41">
        <f>CLIN2_Labour102[[#This Row],[Extended cost]]*$M$2</f>
        <v>0</v>
      </c>
      <c r="I18" s="41">
        <f>CLIN2_Labour102[[#This Row],[Extended cost]]+CLIN2_Labour102[[#This Row],[Profit ]]</f>
        <v>0</v>
      </c>
    </row>
    <row r="19" spans="2:10" ht="15" customHeight="1" x14ac:dyDescent="0.25">
      <c r="B19" t="s">
        <v>226</v>
      </c>
      <c r="C19" t="s">
        <v>67</v>
      </c>
      <c r="D19" s="18"/>
      <c r="E19" s="42"/>
      <c r="F19" s="36"/>
      <c r="G19" s="5">
        <f>CLIN2_Labour102[[#This Row],[quantity]]*CLIN2_Labour102[[#This Row],[Rate as of BASE PERIOD]]</f>
        <v>0</v>
      </c>
      <c r="H19" s="41">
        <f>CLIN2_Labour102[[#This Row],[Extended cost]]*$M$2</f>
        <v>0</v>
      </c>
      <c r="I19" s="41">
        <f>CLIN2_Labour102[[#This Row],[Extended cost]]+CLIN2_Labour102[[#This Row],[Profit ]]</f>
        <v>0</v>
      </c>
    </row>
    <row r="20" spans="2:10" ht="15" customHeight="1" x14ac:dyDescent="0.25">
      <c r="B20" t="s">
        <v>227</v>
      </c>
      <c r="C20" t="s">
        <v>67</v>
      </c>
      <c r="D20" s="18"/>
      <c r="E20" s="42"/>
      <c r="F20" s="36"/>
      <c r="G20" s="5">
        <f>CLIN2_Labour102[[#This Row],[quantity]]*CLIN2_Labour102[[#This Row],[Rate as of BASE PERIOD]]</f>
        <v>0</v>
      </c>
      <c r="H20" s="41">
        <f>CLIN2_Labour102[[#This Row],[Extended cost]]*$M$2</f>
        <v>0</v>
      </c>
      <c r="I20" s="41">
        <f>CLIN2_Labour102[[#This Row],[Extended cost]]+CLIN2_Labour102[[#This Row],[Profit ]]</f>
        <v>0</v>
      </c>
    </row>
    <row r="21" spans="2:10" ht="15" customHeight="1" x14ac:dyDescent="0.25">
      <c r="B21" t="s">
        <v>228</v>
      </c>
      <c r="C21" t="s">
        <v>67</v>
      </c>
      <c r="D21" s="18"/>
      <c r="E21" s="42"/>
      <c r="F21" s="36"/>
      <c r="G21" s="5">
        <f>CLIN2_Labour102[[#This Row],[quantity]]*CLIN2_Labour102[[#This Row],[Rate as of BASE PERIOD]]</f>
        <v>0</v>
      </c>
      <c r="H21" s="41">
        <f>CLIN2_Labour102[[#This Row],[Extended cost]]*$M$2</f>
        <v>0</v>
      </c>
      <c r="I21" s="41">
        <f>CLIN2_Labour102[[#This Row],[Extended cost]]+CLIN2_Labour102[[#This Row],[Profit ]]</f>
        <v>0</v>
      </c>
    </row>
    <row r="22" spans="2:10" ht="15" customHeight="1" x14ac:dyDescent="0.25">
      <c r="B22" t="s">
        <v>229</v>
      </c>
      <c r="C22" t="s">
        <v>67</v>
      </c>
      <c r="D22" s="18"/>
      <c r="E22" s="42"/>
      <c r="F22" s="36"/>
      <c r="G22" s="5">
        <f>CLIN2_Labour102[[#This Row],[quantity]]*CLIN2_Labour102[[#This Row],[Rate as of BASE PERIOD]]</f>
        <v>0</v>
      </c>
      <c r="H22" s="41">
        <f>CLIN2_Labour102[[#This Row],[Extended cost]]*$M$2</f>
        <v>0</v>
      </c>
      <c r="I22" s="41">
        <f>CLIN2_Labour102[[#This Row],[Extended cost]]+CLIN2_Labour102[[#This Row],[Profit ]]</f>
        <v>0</v>
      </c>
    </row>
    <row r="23" spans="2:10" ht="15" customHeight="1" x14ac:dyDescent="0.25">
      <c r="B23" t="s">
        <v>323</v>
      </c>
      <c r="C23" t="s">
        <v>67</v>
      </c>
      <c r="D23" s="18"/>
      <c r="E23" s="42"/>
      <c r="F23" s="36"/>
      <c r="G23" s="5">
        <f>CLIN2_Labour102[[#This Row],[quantity]]*CLIN2_Labour102[[#This Row],[Rate as of BASE PERIOD]]</f>
        <v>0</v>
      </c>
      <c r="H23" s="41">
        <f>CLIN2_Labour102[[#This Row],[Extended cost]]*$M$2</f>
        <v>0</v>
      </c>
      <c r="I23" s="41">
        <f>CLIN2_Labour102[[#This Row],[Extended cost]]+CLIN2_Labour102[[#This Row],[Profit ]]</f>
        <v>0</v>
      </c>
    </row>
    <row r="24" spans="2:10" ht="15" customHeight="1" x14ac:dyDescent="0.25">
      <c r="B24" t="s">
        <v>324</v>
      </c>
      <c r="C24" t="s">
        <v>67</v>
      </c>
      <c r="D24" s="18"/>
      <c r="E24" s="42"/>
      <c r="F24" s="36"/>
      <c r="G24" s="5">
        <f>CLIN2_Labour102[[#This Row],[quantity]]*CLIN2_Labour102[[#This Row],[Rate as of BASE PERIOD]]</f>
        <v>0</v>
      </c>
      <c r="H24" s="41">
        <f>CLIN2_Labour102[[#This Row],[Extended cost]]*$M$2</f>
        <v>0</v>
      </c>
      <c r="I24" s="41">
        <f>CLIN2_Labour102[[#This Row],[Extended cost]]+CLIN2_Labour102[[#This Row],[Profit ]]</f>
        <v>0</v>
      </c>
    </row>
    <row r="25" spans="2:10" ht="15" customHeight="1" x14ac:dyDescent="0.25">
      <c r="B25" t="s">
        <v>325</v>
      </c>
      <c r="C25" t="s">
        <v>67</v>
      </c>
      <c r="D25" s="18"/>
      <c r="E25" s="42"/>
      <c r="F25" s="36"/>
      <c r="G25" s="5">
        <f>CLIN2_Labour102[[#This Row],[quantity]]*CLIN2_Labour102[[#This Row],[Rate as of BASE PERIOD]]</f>
        <v>0</v>
      </c>
      <c r="H25" s="41">
        <f>CLIN2_Labour102[[#This Row],[Extended cost]]*$M$2</f>
        <v>0</v>
      </c>
      <c r="I25" s="41">
        <f>CLIN2_Labour102[[#This Row],[Extended cost]]+CLIN2_Labour102[[#This Row],[Profit ]]</f>
        <v>0</v>
      </c>
    </row>
    <row r="26" spans="2:10" ht="15" customHeight="1" x14ac:dyDescent="0.25">
      <c r="B26" t="s">
        <v>326</v>
      </c>
      <c r="C26" t="s">
        <v>67</v>
      </c>
      <c r="D26" s="18"/>
      <c r="E26" s="42"/>
      <c r="F26" s="36"/>
      <c r="G26" s="5">
        <f>CLIN2_Labour102[[#This Row],[quantity]]*CLIN2_Labour102[[#This Row],[Rate as of BASE PERIOD]]</f>
        <v>0</v>
      </c>
      <c r="H26" s="41">
        <f>CLIN2_Labour102[[#This Row],[Extended cost]]*$M$2</f>
        <v>0</v>
      </c>
      <c r="I26" s="41">
        <f>CLIN2_Labour102[[#This Row],[Extended cost]]+CLIN2_Labour102[[#This Row],[Profit ]]</f>
        <v>0</v>
      </c>
    </row>
    <row r="27" spans="2:10" ht="15" customHeight="1" x14ac:dyDescent="0.25">
      <c r="B27" t="s">
        <v>327</v>
      </c>
      <c r="C27" t="s">
        <v>67</v>
      </c>
      <c r="D27" s="18"/>
      <c r="E27" s="42"/>
      <c r="F27" s="36"/>
      <c r="G27" s="5">
        <f>CLIN2_Labour102[[#This Row],[quantity]]*CLIN2_Labour102[[#This Row],[Rate as of BASE PERIOD]]</f>
        <v>0</v>
      </c>
      <c r="H27" s="41">
        <f>CLIN2_Labour102[[#This Row],[Extended cost]]*$M$2</f>
        <v>0</v>
      </c>
      <c r="I27" s="41">
        <f>CLIN2_Labour102[[#This Row],[Extended cost]]+CLIN2_Labour102[[#This Row],[Profit ]]</f>
        <v>0</v>
      </c>
    </row>
    <row r="28" spans="2:10" ht="15" customHeight="1" x14ac:dyDescent="0.25">
      <c r="B28" t="s">
        <v>328</v>
      </c>
      <c r="C28" t="s">
        <v>67</v>
      </c>
      <c r="D28" s="18"/>
      <c r="E28" s="42"/>
      <c r="F28" s="36"/>
      <c r="G28" s="5">
        <f>CLIN2_Labour102[[#This Row],[quantity]]*CLIN2_Labour102[[#This Row],[Rate as of BASE PERIOD]]</f>
        <v>0</v>
      </c>
      <c r="H28" s="41">
        <f>CLIN2_Labour102[[#This Row],[Extended cost]]*$M$2</f>
        <v>0</v>
      </c>
      <c r="I28" s="41">
        <f>CLIN2_Labour102[[#This Row],[Extended cost]]+CLIN2_Labour102[[#This Row],[Profit ]]</f>
        <v>0</v>
      </c>
    </row>
    <row r="29" spans="2:10" ht="15" customHeight="1" x14ac:dyDescent="0.25">
      <c r="B29" t="s">
        <v>329</v>
      </c>
      <c r="C29" t="s">
        <v>67</v>
      </c>
      <c r="D29" s="18"/>
      <c r="E29" s="42"/>
      <c r="F29" s="36"/>
      <c r="G29" s="5">
        <f>CLIN2_Labour102[[#This Row],[quantity]]*CLIN2_Labour102[[#This Row],[Rate as of BASE PERIOD]]</f>
        <v>0</v>
      </c>
      <c r="H29" s="41">
        <f>CLIN2_Labour102[[#This Row],[Extended cost]]*$M$2</f>
        <v>0</v>
      </c>
      <c r="I29" s="41">
        <f>CLIN2_Labour102[[#This Row],[Extended cost]]+CLIN2_Labour102[[#This Row],[Profit ]]</f>
        <v>0</v>
      </c>
    </row>
    <row r="30" spans="2:10" x14ac:dyDescent="0.25">
      <c r="B30" t="s">
        <v>52</v>
      </c>
      <c r="D30" s="147"/>
      <c r="F30" s="147"/>
      <c r="G30" s="147"/>
      <c r="H30" s="147"/>
      <c r="I30" s="148">
        <f>SUBTOTAL(109,CLIN2_Labour102[Fully burdened cost])</f>
        <v>0</v>
      </c>
      <c r="J30" s="147"/>
    </row>
    <row r="31" spans="2:10" x14ac:dyDescent="0.25">
      <c r="B31" s="109" t="s">
        <v>163</v>
      </c>
    </row>
  </sheetData>
  <mergeCells count="1">
    <mergeCell ref="L1:M1"/>
  </mergeCells>
  <dataValidations count="2">
    <dataValidation type="list" allowBlank="1" showInputMessage="1" showErrorMessage="1" sqref="B3:B29">
      <formula1>Clin_List</formula1>
    </dataValidation>
    <dataValidation type="list" allowBlank="1" showInputMessage="1" showErrorMessage="1" sqref="D3:D29">
      <formula1>rngCurrencies</formula1>
    </dataValidation>
  </dataValidations>
  <pageMargins left="0.70866141732283472" right="0.70866141732283472" top="0.74803149606299213" bottom="0.74803149606299213" header="0.31496062992125984" footer="0.31496062992125984"/>
  <pageSetup paperSize="9" scale="48" fitToHeight="10" orientation="landscape" verticalDpi="1200" r:id="rId1"/>
  <headerFooter>
    <oddHeader>&amp;CNATO UNCLASSIFIED&amp;RCO-14252-NNMS</oddHeader>
    <oddFooter>&amp;CNATO UNCLASSIFIED&amp;RCO-14252-NNMS</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N31"/>
  <sheetViews>
    <sheetView zoomScaleNormal="100" workbookViewId="0">
      <pane xSplit="1" ySplit="2" topLeftCell="B3" activePane="bottomRight" state="frozen"/>
      <selection activeCell="D21" sqref="C21:D21"/>
      <selection pane="topRight" activeCell="D21" sqref="C21:D21"/>
      <selection pane="bottomLeft" activeCell="D21" sqref="C21:D21"/>
      <selection pane="bottomRight" activeCell="D12" sqref="D12"/>
    </sheetView>
  </sheetViews>
  <sheetFormatPr defaultRowHeight="15" x14ac:dyDescent="0.25"/>
  <cols>
    <col min="1" max="1" width="1.7109375" customWidth="1"/>
    <col min="2" max="2" width="20.7109375" customWidth="1"/>
    <col min="3" max="3" width="34.28515625" customWidth="1"/>
    <col min="4" max="4" width="41.28515625" customWidth="1"/>
    <col min="5" max="5" width="18" customWidth="1"/>
    <col min="7" max="7" width="11.5703125" customWidth="1"/>
    <col min="8" max="8" width="10.42578125" customWidth="1"/>
    <col min="9" max="9" width="17.5703125" customWidth="1"/>
    <col min="10" max="10" width="15.140625" style="7" customWidth="1"/>
    <col min="11" max="11" width="26" customWidth="1"/>
    <col min="12" max="12" width="3.7109375" customWidth="1"/>
  </cols>
  <sheetData>
    <row r="1" spans="2:14" ht="124.5" x14ac:dyDescent="0.25">
      <c r="B1" s="106" t="s">
        <v>144</v>
      </c>
      <c r="C1" s="106" t="s">
        <v>145</v>
      </c>
      <c r="D1" s="106" t="s">
        <v>146</v>
      </c>
      <c r="E1" s="140" t="s">
        <v>141</v>
      </c>
      <c r="F1" s="141" t="s">
        <v>300</v>
      </c>
      <c r="G1" s="141" t="s">
        <v>301</v>
      </c>
      <c r="H1" s="141" t="s">
        <v>147</v>
      </c>
      <c r="I1" s="106" t="s">
        <v>143</v>
      </c>
      <c r="J1" s="106" t="s">
        <v>137</v>
      </c>
      <c r="K1" s="107" t="s">
        <v>138</v>
      </c>
      <c r="L1" s="108"/>
      <c r="M1" s="208" t="s">
        <v>96</v>
      </c>
      <c r="N1" s="208"/>
    </row>
    <row r="2" spans="2:14" ht="45" x14ac:dyDescent="0.25">
      <c r="B2" s="1" t="s">
        <v>9</v>
      </c>
      <c r="C2" s="1" t="s">
        <v>77</v>
      </c>
      <c r="D2" s="19" t="s">
        <v>3</v>
      </c>
      <c r="E2" s="9" t="s">
        <v>75</v>
      </c>
      <c r="F2" s="119" t="s">
        <v>297</v>
      </c>
      <c r="G2" s="119" t="s">
        <v>289</v>
      </c>
      <c r="H2" s="11" t="s">
        <v>63</v>
      </c>
      <c r="I2" s="11" t="s">
        <v>2</v>
      </c>
      <c r="J2" s="10" t="s">
        <v>76</v>
      </c>
      <c r="K2" s="10" t="s">
        <v>37</v>
      </c>
      <c r="M2" s="75" t="s">
        <v>92</v>
      </c>
      <c r="N2" s="35">
        <v>0</v>
      </c>
    </row>
    <row r="3" spans="2:14" x14ac:dyDescent="0.25">
      <c r="B3" t="s">
        <v>216</v>
      </c>
      <c r="C3" t="s">
        <v>44</v>
      </c>
      <c r="D3" t="s">
        <v>46</v>
      </c>
      <c r="E3" s="18"/>
      <c r="F3" s="68"/>
      <c r="G3" s="67"/>
      <c r="H3" s="41">
        <f>CLIN1_Material11[[#This Row],[quantity]]*CLIN1_Material11[[#This Row],[Unit price as of BASE PERIOD]]</f>
        <v>0</v>
      </c>
      <c r="I3" s="41">
        <f>CLIN1_Material11[[#This Row],[Extended cost]]*$N$2</f>
        <v>0</v>
      </c>
      <c r="J3" s="41">
        <f>CLIN1_Material11[[#This Row],[Extended cost]]+CLIN1_Material11[[#This Row],[Profit]]</f>
        <v>0</v>
      </c>
      <c r="K3" s="7"/>
    </row>
    <row r="4" spans="2:14" x14ac:dyDescent="0.25">
      <c r="B4" t="s">
        <v>117</v>
      </c>
      <c r="C4" t="s">
        <v>44</v>
      </c>
      <c r="D4" t="s">
        <v>46</v>
      </c>
      <c r="E4" s="18"/>
      <c r="F4" s="68"/>
      <c r="G4" s="67"/>
      <c r="H4" s="41">
        <f>CLIN1_Material11[[#This Row],[quantity]]*CLIN1_Material11[[#This Row],[Unit price as of BASE PERIOD]]</f>
        <v>0</v>
      </c>
      <c r="I4" s="41">
        <f>CLIN1_Material11[[#This Row],[Extended cost]]*$N$2</f>
        <v>0</v>
      </c>
      <c r="J4" s="41">
        <f>CLIN1_Material11[[#This Row],[Extended cost]]+CLIN1_Material11[[#This Row],[Profit]]</f>
        <v>0</v>
      </c>
      <c r="K4" s="7"/>
    </row>
    <row r="5" spans="2:14" x14ac:dyDescent="0.25">
      <c r="B5" t="s">
        <v>118</v>
      </c>
      <c r="C5" t="s">
        <v>44</v>
      </c>
      <c r="D5" t="s">
        <v>46</v>
      </c>
      <c r="E5" s="18"/>
      <c r="F5" s="68"/>
      <c r="G5" s="67"/>
      <c r="H5" s="41">
        <f>CLIN1_Material11[[#This Row],[quantity]]*CLIN1_Material11[[#This Row],[Unit price as of BASE PERIOD]]</f>
        <v>0</v>
      </c>
      <c r="I5" s="41">
        <f>CLIN1_Material11[[#This Row],[Extended cost]]*$N$2</f>
        <v>0</v>
      </c>
      <c r="J5" s="41">
        <f>CLIN1_Material11[[#This Row],[Extended cost]]+CLIN1_Material11[[#This Row],[Profit]]</f>
        <v>0</v>
      </c>
      <c r="K5" s="7"/>
    </row>
    <row r="6" spans="2:14" x14ac:dyDescent="0.25">
      <c r="B6" t="s">
        <v>119</v>
      </c>
      <c r="C6" t="s">
        <v>44</v>
      </c>
      <c r="D6" t="s">
        <v>46</v>
      </c>
      <c r="E6" s="18"/>
      <c r="F6" s="68"/>
      <c r="G6" s="67"/>
      <c r="H6" s="41">
        <f>CLIN1_Material11[[#This Row],[quantity]]*CLIN1_Material11[[#This Row],[Unit price as of BASE PERIOD]]</f>
        <v>0</v>
      </c>
      <c r="I6" s="41">
        <f>CLIN1_Material11[[#This Row],[Extended cost]]*$N$2</f>
        <v>0</v>
      </c>
      <c r="J6" s="41">
        <f>CLIN1_Material11[[#This Row],[Extended cost]]+CLIN1_Material11[[#This Row],[Profit]]</f>
        <v>0</v>
      </c>
      <c r="K6" s="7"/>
    </row>
    <row r="7" spans="2:14" x14ac:dyDescent="0.25">
      <c r="B7" t="s">
        <v>217</v>
      </c>
      <c r="C7" t="s">
        <v>44</v>
      </c>
      <c r="D7" t="s">
        <v>46</v>
      </c>
      <c r="E7" s="18"/>
      <c r="F7" s="68"/>
      <c r="G7" s="67"/>
      <c r="H7" s="41">
        <f>CLIN1_Material11[[#This Row],[quantity]]*CLIN1_Material11[[#This Row],[Unit price as of BASE PERIOD]]</f>
        <v>0</v>
      </c>
      <c r="I7" s="41">
        <f>CLIN1_Material11[[#This Row],[Extended cost]]*$N$2</f>
        <v>0</v>
      </c>
      <c r="J7" s="41">
        <f>CLIN1_Material11[[#This Row],[Extended cost]]+CLIN1_Material11[[#This Row],[Profit]]</f>
        <v>0</v>
      </c>
      <c r="K7" s="7"/>
    </row>
    <row r="8" spans="2:14" x14ac:dyDescent="0.25">
      <c r="B8" t="s">
        <v>218</v>
      </c>
      <c r="C8" t="s">
        <v>44</v>
      </c>
      <c r="D8" t="s">
        <v>46</v>
      </c>
      <c r="E8" s="131"/>
      <c r="F8" s="132"/>
      <c r="G8" s="132"/>
      <c r="H8" s="41">
        <f>CLIN1_Material11[[#This Row],[quantity]]*CLIN1_Material11[[#This Row],[Unit price as of BASE PERIOD]]</f>
        <v>0</v>
      </c>
      <c r="I8" s="41">
        <f>CLIN1_Material11[[#This Row],[Extended cost]]*$N$2</f>
        <v>0</v>
      </c>
      <c r="J8" s="41">
        <f>CLIN1_Material11[[#This Row],[Extended cost]]+CLIN1_Material11[[#This Row],[Profit]]</f>
        <v>0</v>
      </c>
      <c r="K8" s="133"/>
    </row>
    <row r="9" spans="2:14" x14ac:dyDescent="0.25">
      <c r="B9" t="s">
        <v>219</v>
      </c>
      <c r="C9" t="s">
        <v>44</v>
      </c>
      <c r="D9" t="s">
        <v>46</v>
      </c>
      <c r="E9" s="131"/>
      <c r="F9" s="132"/>
      <c r="G9" s="132"/>
      <c r="H9" s="41">
        <f>CLIN1_Material11[[#This Row],[quantity]]*CLIN1_Material11[[#This Row],[Unit price as of BASE PERIOD]]</f>
        <v>0</v>
      </c>
      <c r="I9" s="41">
        <f>CLIN1_Material11[[#This Row],[Extended cost]]*$N$2</f>
        <v>0</v>
      </c>
      <c r="J9" s="41">
        <f>CLIN1_Material11[[#This Row],[Extended cost]]+CLIN1_Material11[[#This Row],[Profit]]</f>
        <v>0</v>
      </c>
      <c r="K9" s="133"/>
    </row>
    <row r="10" spans="2:14" x14ac:dyDescent="0.25">
      <c r="B10" t="s">
        <v>220</v>
      </c>
      <c r="C10" t="s">
        <v>44</v>
      </c>
      <c r="D10" t="s">
        <v>46</v>
      </c>
      <c r="E10" s="131"/>
      <c r="F10" s="132"/>
      <c r="G10" s="132"/>
      <c r="H10" s="41">
        <f>CLIN1_Material11[[#This Row],[quantity]]*CLIN1_Material11[[#This Row],[Unit price as of BASE PERIOD]]</f>
        <v>0</v>
      </c>
      <c r="I10" s="41">
        <f>CLIN1_Material11[[#This Row],[Extended cost]]*$N$2</f>
        <v>0</v>
      </c>
      <c r="J10" s="41">
        <f>CLIN1_Material11[[#This Row],[Extended cost]]+CLIN1_Material11[[#This Row],[Profit]]</f>
        <v>0</v>
      </c>
      <c r="K10" s="133"/>
    </row>
    <row r="11" spans="2:14" x14ac:dyDescent="0.25">
      <c r="B11" t="s">
        <v>120</v>
      </c>
      <c r="C11" t="s">
        <v>44</v>
      </c>
      <c r="D11" t="s">
        <v>46</v>
      </c>
      <c r="E11" s="131"/>
      <c r="F11" s="132"/>
      <c r="G11" s="132"/>
      <c r="H11" s="41">
        <f>CLIN1_Material11[[#This Row],[quantity]]*CLIN1_Material11[[#This Row],[Unit price as of BASE PERIOD]]</f>
        <v>0</v>
      </c>
      <c r="I11" s="41">
        <f>CLIN1_Material11[[#This Row],[Extended cost]]*$N$2</f>
        <v>0</v>
      </c>
      <c r="J11" s="41">
        <f>CLIN1_Material11[[#This Row],[Extended cost]]+CLIN1_Material11[[#This Row],[Profit]]</f>
        <v>0</v>
      </c>
      <c r="K11" s="133"/>
    </row>
    <row r="12" spans="2:14" x14ac:dyDescent="0.25">
      <c r="B12" t="s">
        <v>121</v>
      </c>
      <c r="C12" t="s">
        <v>44</v>
      </c>
      <c r="D12" t="s">
        <v>46</v>
      </c>
      <c r="E12" s="131"/>
      <c r="F12" s="132"/>
      <c r="G12" s="132"/>
      <c r="H12" s="41">
        <f>CLIN1_Material11[[#This Row],[quantity]]*CLIN1_Material11[[#This Row],[Unit price as of BASE PERIOD]]</f>
        <v>0</v>
      </c>
      <c r="I12" s="41">
        <f>CLIN1_Material11[[#This Row],[Extended cost]]*$N$2</f>
        <v>0</v>
      </c>
      <c r="J12" s="41">
        <f>CLIN1_Material11[[#This Row],[Extended cost]]+CLIN1_Material11[[#This Row],[Profit]]</f>
        <v>0</v>
      </c>
      <c r="K12" s="133"/>
    </row>
    <row r="13" spans="2:14" x14ac:dyDescent="0.25">
      <c r="B13" t="s">
        <v>122</v>
      </c>
      <c r="C13" t="s">
        <v>44</v>
      </c>
      <c r="D13" t="s">
        <v>46</v>
      </c>
      <c r="E13" s="131"/>
      <c r="F13" s="132"/>
      <c r="G13" s="132"/>
      <c r="H13" s="41">
        <f>CLIN1_Material11[[#This Row],[quantity]]*CLIN1_Material11[[#This Row],[Unit price as of BASE PERIOD]]</f>
        <v>0</v>
      </c>
      <c r="I13" s="41">
        <f>CLIN1_Material11[[#This Row],[Extended cost]]*$N$2</f>
        <v>0</v>
      </c>
      <c r="J13" s="41">
        <f>CLIN1_Material11[[#This Row],[Extended cost]]+CLIN1_Material11[[#This Row],[Profit]]</f>
        <v>0</v>
      </c>
      <c r="K13" s="133"/>
    </row>
    <row r="14" spans="2:14" x14ac:dyDescent="0.25">
      <c r="B14" t="s">
        <v>221</v>
      </c>
      <c r="C14" t="s">
        <v>44</v>
      </c>
      <c r="D14" t="s">
        <v>46</v>
      </c>
      <c r="E14" s="131"/>
      <c r="F14" s="132"/>
      <c r="G14" s="132"/>
      <c r="H14" s="41">
        <f>CLIN1_Material11[[#This Row],[quantity]]*CLIN1_Material11[[#This Row],[Unit price as of BASE PERIOD]]</f>
        <v>0</v>
      </c>
      <c r="I14" s="41">
        <f>CLIN1_Material11[[#This Row],[Extended cost]]*$N$2</f>
        <v>0</v>
      </c>
      <c r="J14" s="41">
        <f>CLIN1_Material11[[#This Row],[Extended cost]]+CLIN1_Material11[[#This Row],[Profit]]</f>
        <v>0</v>
      </c>
      <c r="K14" s="133"/>
    </row>
    <row r="15" spans="2:14" x14ac:dyDescent="0.25">
      <c r="B15" t="s">
        <v>222</v>
      </c>
      <c r="C15" t="s">
        <v>44</v>
      </c>
      <c r="D15" t="s">
        <v>46</v>
      </c>
      <c r="E15" s="131"/>
      <c r="F15" s="132"/>
      <c r="G15" s="132"/>
      <c r="H15" s="41">
        <f>CLIN1_Material11[[#This Row],[quantity]]*CLIN1_Material11[[#This Row],[Unit price as of BASE PERIOD]]</f>
        <v>0</v>
      </c>
      <c r="I15" s="41">
        <f>CLIN1_Material11[[#This Row],[Extended cost]]*$N$2</f>
        <v>0</v>
      </c>
      <c r="J15" s="41">
        <f>CLIN1_Material11[[#This Row],[Extended cost]]+CLIN1_Material11[[#This Row],[Profit]]</f>
        <v>0</v>
      </c>
      <c r="K15" s="133"/>
    </row>
    <row r="16" spans="2:14" x14ac:dyDescent="0.25">
      <c r="B16" t="s">
        <v>223</v>
      </c>
      <c r="C16" t="s">
        <v>44</v>
      </c>
      <c r="D16" t="s">
        <v>46</v>
      </c>
      <c r="E16" s="131"/>
      <c r="F16" s="132"/>
      <c r="G16" s="132"/>
      <c r="H16" s="41">
        <f>CLIN1_Material11[[#This Row],[quantity]]*CLIN1_Material11[[#This Row],[Unit price as of BASE PERIOD]]</f>
        <v>0</v>
      </c>
      <c r="I16" s="41">
        <f>CLIN1_Material11[[#This Row],[Extended cost]]*$N$2</f>
        <v>0</v>
      </c>
      <c r="J16" s="41">
        <f>CLIN1_Material11[[#This Row],[Extended cost]]+CLIN1_Material11[[#This Row],[Profit]]</f>
        <v>0</v>
      </c>
      <c r="K16" s="133"/>
    </row>
    <row r="17" spans="2:11" x14ac:dyDescent="0.25">
      <c r="B17" t="s">
        <v>224</v>
      </c>
      <c r="C17" t="s">
        <v>44</v>
      </c>
      <c r="D17" t="s">
        <v>46</v>
      </c>
      <c r="E17" s="131"/>
      <c r="F17" s="132"/>
      <c r="G17" s="132"/>
      <c r="H17" s="41">
        <f>CLIN1_Material11[[#This Row],[quantity]]*CLIN1_Material11[[#This Row],[Unit price as of BASE PERIOD]]</f>
        <v>0</v>
      </c>
      <c r="I17" s="41">
        <f>CLIN1_Material11[[#This Row],[Extended cost]]*$N$2</f>
        <v>0</v>
      </c>
      <c r="J17" s="41">
        <f>CLIN1_Material11[[#This Row],[Extended cost]]+CLIN1_Material11[[#This Row],[Profit]]</f>
        <v>0</v>
      </c>
      <c r="K17" s="133"/>
    </row>
    <row r="18" spans="2:11" x14ac:dyDescent="0.25">
      <c r="B18" t="s">
        <v>225</v>
      </c>
      <c r="C18" t="s">
        <v>44</v>
      </c>
      <c r="D18" t="s">
        <v>46</v>
      </c>
      <c r="E18" s="131"/>
      <c r="F18" s="132"/>
      <c r="G18" s="132"/>
      <c r="H18" s="41">
        <f>CLIN1_Material11[[#This Row],[quantity]]*CLIN1_Material11[[#This Row],[Unit price as of BASE PERIOD]]</f>
        <v>0</v>
      </c>
      <c r="I18" s="41">
        <f>CLIN1_Material11[[#This Row],[Extended cost]]*$N$2</f>
        <v>0</v>
      </c>
      <c r="J18" s="41">
        <f>CLIN1_Material11[[#This Row],[Extended cost]]+CLIN1_Material11[[#This Row],[Profit]]</f>
        <v>0</v>
      </c>
      <c r="K18" s="133"/>
    </row>
    <row r="19" spans="2:11" x14ac:dyDescent="0.25">
      <c r="B19" t="s">
        <v>226</v>
      </c>
      <c r="C19" t="s">
        <v>44</v>
      </c>
      <c r="D19" t="s">
        <v>46</v>
      </c>
      <c r="E19" s="131"/>
      <c r="F19" s="132"/>
      <c r="G19" s="132"/>
      <c r="H19" s="41">
        <f>CLIN1_Material11[[#This Row],[quantity]]*CLIN1_Material11[[#This Row],[Unit price as of BASE PERIOD]]</f>
        <v>0</v>
      </c>
      <c r="I19" s="41">
        <f>CLIN1_Material11[[#This Row],[Extended cost]]*$N$2</f>
        <v>0</v>
      </c>
      <c r="J19" s="41">
        <f>CLIN1_Material11[[#This Row],[Extended cost]]+CLIN1_Material11[[#This Row],[Profit]]</f>
        <v>0</v>
      </c>
      <c r="K19" s="133"/>
    </row>
    <row r="20" spans="2:11" x14ac:dyDescent="0.25">
      <c r="B20" t="s">
        <v>227</v>
      </c>
      <c r="C20" t="s">
        <v>44</v>
      </c>
      <c r="D20" t="s">
        <v>46</v>
      </c>
      <c r="E20" s="131"/>
      <c r="F20" s="132"/>
      <c r="G20" s="132"/>
      <c r="H20" s="41">
        <f>CLIN1_Material11[[#This Row],[quantity]]*CLIN1_Material11[[#This Row],[Unit price as of BASE PERIOD]]</f>
        <v>0</v>
      </c>
      <c r="I20" s="41">
        <f>CLIN1_Material11[[#This Row],[Extended cost]]*$N$2</f>
        <v>0</v>
      </c>
      <c r="J20" s="41">
        <f>CLIN1_Material11[[#This Row],[Extended cost]]+CLIN1_Material11[[#This Row],[Profit]]</f>
        <v>0</v>
      </c>
      <c r="K20" s="133"/>
    </row>
    <row r="21" spans="2:11" x14ac:dyDescent="0.25">
      <c r="B21" t="s">
        <v>228</v>
      </c>
      <c r="C21" t="s">
        <v>44</v>
      </c>
      <c r="D21" t="s">
        <v>46</v>
      </c>
      <c r="E21" s="131"/>
      <c r="F21" s="132"/>
      <c r="G21" s="132"/>
      <c r="H21" s="41">
        <f>CLIN1_Material11[[#This Row],[quantity]]*CLIN1_Material11[[#This Row],[Unit price as of BASE PERIOD]]</f>
        <v>0</v>
      </c>
      <c r="I21" s="41">
        <f>CLIN1_Material11[[#This Row],[Extended cost]]*$N$2</f>
        <v>0</v>
      </c>
      <c r="J21" s="41">
        <f>CLIN1_Material11[[#This Row],[Extended cost]]+CLIN1_Material11[[#This Row],[Profit]]</f>
        <v>0</v>
      </c>
      <c r="K21" s="133"/>
    </row>
    <row r="22" spans="2:11" x14ac:dyDescent="0.25">
      <c r="B22" t="s">
        <v>229</v>
      </c>
      <c r="C22" t="s">
        <v>44</v>
      </c>
      <c r="D22" t="s">
        <v>46</v>
      </c>
      <c r="E22" s="131"/>
      <c r="F22" s="132"/>
      <c r="G22" s="132"/>
      <c r="H22" s="41">
        <f>CLIN1_Material11[[#This Row],[quantity]]*CLIN1_Material11[[#This Row],[Unit price as of BASE PERIOD]]</f>
        <v>0</v>
      </c>
      <c r="I22" s="41">
        <f>CLIN1_Material11[[#This Row],[Extended cost]]*$N$2</f>
        <v>0</v>
      </c>
      <c r="J22" s="41">
        <f>CLIN1_Material11[[#This Row],[Extended cost]]+CLIN1_Material11[[#This Row],[Profit]]</f>
        <v>0</v>
      </c>
      <c r="K22" s="133"/>
    </row>
    <row r="23" spans="2:11" x14ac:dyDescent="0.25">
      <c r="B23" t="s">
        <v>323</v>
      </c>
      <c r="C23" t="s">
        <v>44</v>
      </c>
      <c r="D23" t="s">
        <v>46</v>
      </c>
      <c r="E23" s="131"/>
      <c r="F23" s="132"/>
      <c r="G23" s="132"/>
      <c r="H23" s="41">
        <f>CLIN1_Material11[[#This Row],[quantity]]*CLIN1_Material11[[#This Row],[Unit price as of BASE PERIOD]]</f>
        <v>0</v>
      </c>
      <c r="I23" s="41">
        <f>CLIN1_Material11[[#This Row],[Extended cost]]*$N$2</f>
        <v>0</v>
      </c>
      <c r="J23" s="41">
        <f>CLIN1_Material11[[#This Row],[Extended cost]]+CLIN1_Material11[[#This Row],[Profit]]</f>
        <v>0</v>
      </c>
      <c r="K23" s="133"/>
    </row>
    <row r="24" spans="2:11" x14ac:dyDescent="0.25">
      <c r="B24" t="s">
        <v>324</v>
      </c>
      <c r="C24" t="s">
        <v>44</v>
      </c>
      <c r="D24" t="s">
        <v>46</v>
      </c>
      <c r="E24" s="131"/>
      <c r="F24" s="132"/>
      <c r="G24" s="132"/>
      <c r="H24" s="41">
        <f>CLIN1_Material11[[#This Row],[quantity]]*CLIN1_Material11[[#This Row],[Unit price as of BASE PERIOD]]</f>
        <v>0</v>
      </c>
      <c r="I24" s="41">
        <f>CLIN1_Material11[[#This Row],[Extended cost]]*$N$2</f>
        <v>0</v>
      </c>
      <c r="J24" s="41">
        <f>CLIN1_Material11[[#This Row],[Extended cost]]+CLIN1_Material11[[#This Row],[Profit]]</f>
        <v>0</v>
      </c>
      <c r="K24" s="133"/>
    </row>
    <row r="25" spans="2:11" x14ac:dyDescent="0.25">
      <c r="B25" t="s">
        <v>325</v>
      </c>
      <c r="C25" t="s">
        <v>44</v>
      </c>
      <c r="D25" t="s">
        <v>46</v>
      </c>
      <c r="E25" s="131"/>
      <c r="F25" s="132"/>
      <c r="G25" s="132"/>
      <c r="H25" s="41">
        <f>CLIN1_Material11[[#This Row],[quantity]]*CLIN1_Material11[[#This Row],[Unit price as of BASE PERIOD]]</f>
        <v>0</v>
      </c>
      <c r="I25" s="41">
        <f>CLIN1_Material11[[#This Row],[Extended cost]]*$N$2</f>
        <v>0</v>
      </c>
      <c r="J25" s="41">
        <f>CLIN1_Material11[[#This Row],[Extended cost]]+CLIN1_Material11[[#This Row],[Profit]]</f>
        <v>0</v>
      </c>
      <c r="K25" s="133"/>
    </row>
    <row r="26" spans="2:11" x14ac:dyDescent="0.25">
      <c r="B26" t="s">
        <v>326</v>
      </c>
      <c r="C26" t="s">
        <v>44</v>
      </c>
      <c r="D26" t="s">
        <v>46</v>
      </c>
      <c r="E26" s="131"/>
      <c r="F26" s="132"/>
      <c r="G26" s="132"/>
      <c r="H26" s="41">
        <f>CLIN1_Material11[[#This Row],[quantity]]*CLIN1_Material11[[#This Row],[Unit price as of BASE PERIOD]]</f>
        <v>0</v>
      </c>
      <c r="I26" s="41">
        <f>CLIN1_Material11[[#This Row],[Extended cost]]*$N$2</f>
        <v>0</v>
      </c>
      <c r="J26" s="41">
        <f>CLIN1_Material11[[#This Row],[Extended cost]]+CLIN1_Material11[[#This Row],[Profit]]</f>
        <v>0</v>
      </c>
      <c r="K26" s="133"/>
    </row>
    <row r="27" spans="2:11" x14ac:dyDescent="0.25">
      <c r="B27" t="s">
        <v>327</v>
      </c>
      <c r="C27" t="s">
        <v>44</v>
      </c>
      <c r="D27" t="s">
        <v>46</v>
      </c>
      <c r="E27" s="131"/>
      <c r="F27" s="132"/>
      <c r="G27" s="132"/>
      <c r="H27" s="41">
        <f>CLIN1_Material11[[#This Row],[quantity]]*CLIN1_Material11[[#This Row],[Unit price as of BASE PERIOD]]</f>
        <v>0</v>
      </c>
      <c r="I27" s="41">
        <f>CLIN1_Material11[[#This Row],[Extended cost]]*$N$2</f>
        <v>0</v>
      </c>
      <c r="J27" s="41">
        <f>CLIN1_Material11[[#This Row],[Extended cost]]+CLIN1_Material11[[#This Row],[Profit]]</f>
        <v>0</v>
      </c>
      <c r="K27" s="133"/>
    </row>
    <row r="28" spans="2:11" x14ac:dyDescent="0.25">
      <c r="B28" t="s">
        <v>328</v>
      </c>
      <c r="C28" t="s">
        <v>44</v>
      </c>
      <c r="D28" t="s">
        <v>46</v>
      </c>
      <c r="E28" s="131"/>
      <c r="F28" s="132"/>
      <c r="G28" s="132"/>
      <c r="H28" s="41">
        <f>CLIN1_Material11[[#This Row],[quantity]]*CLIN1_Material11[[#This Row],[Unit price as of BASE PERIOD]]</f>
        <v>0</v>
      </c>
      <c r="I28" s="41">
        <f>CLIN1_Material11[[#This Row],[Extended cost]]*$N$2</f>
        <v>0</v>
      </c>
      <c r="J28" s="41">
        <f>CLIN1_Material11[[#This Row],[Extended cost]]+CLIN1_Material11[[#This Row],[Profit]]</f>
        <v>0</v>
      </c>
      <c r="K28" s="133"/>
    </row>
    <row r="29" spans="2:11" x14ac:dyDescent="0.25">
      <c r="B29" t="s">
        <v>329</v>
      </c>
      <c r="C29" t="s">
        <v>44</v>
      </c>
      <c r="D29" t="s">
        <v>46</v>
      </c>
      <c r="E29" s="131"/>
      <c r="F29" s="132"/>
      <c r="G29" s="132"/>
      <c r="H29" s="41">
        <f>CLIN1_Material11[[#This Row],[quantity]]*CLIN1_Material11[[#This Row],[Unit price as of BASE PERIOD]]</f>
        <v>0</v>
      </c>
      <c r="I29" s="41">
        <f>CLIN1_Material11[[#This Row],[Extended cost]]*$N$2</f>
        <v>0</v>
      </c>
      <c r="J29" s="41">
        <f>CLIN1_Material11[[#This Row],[Extended cost]]+CLIN1_Material11[[#This Row],[Profit]]</f>
        <v>0</v>
      </c>
      <c r="K29" s="133"/>
    </row>
    <row r="30" spans="2:11" x14ac:dyDescent="0.25">
      <c r="B30" t="s">
        <v>52</v>
      </c>
      <c r="F30" s="147"/>
      <c r="G30" s="147"/>
      <c r="H30" s="148"/>
      <c r="I30" s="148"/>
      <c r="J30" s="148">
        <f>SUBTOTAL(109,CLIN1_Material11[Fully burdened cost])</f>
        <v>0</v>
      </c>
      <c r="K30" s="147"/>
    </row>
    <row r="31" spans="2:11" x14ac:dyDescent="0.25">
      <c r="B31" s="110" t="s">
        <v>163</v>
      </c>
    </row>
  </sheetData>
  <mergeCells count="1">
    <mergeCell ref="M1:N1"/>
  </mergeCells>
  <dataValidations count="2">
    <dataValidation type="list" allowBlank="1" showInputMessage="1" showErrorMessage="1" sqref="B3:B29">
      <formula1>Clin_List</formula1>
    </dataValidation>
    <dataValidation type="list" allowBlank="1" showInputMessage="1" showErrorMessage="1" sqref="E3:E29">
      <formula1>rngCurrencies</formula1>
    </dataValidation>
  </dataValidations>
  <pageMargins left="0.70866141732283472" right="0.70866141732283472" top="0.74803149606299213" bottom="0.74803149606299213" header="0.31496062992125984" footer="0.31496062992125984"/>
  <pageSetup paperSize="9" scale="46" fitToHeight="10" orientation="landscape" horizontalDpi="1200" verticalDpi="1200" r:id="rId1"/>
  <headerFooter>
    <oddHeader>&amp;CNATO UNCLASSIFIED&amp;RCO-14252-NNMS</oddHeader>
    <oddFooter>&amp;CNATO UNCLASSIFIED&amp;RCO-14252-NNMS</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O31"/>
  <sheetViews>
    <sheetView zoomScaleNormal="100" workbookViewId="0">
      <pane ySplit="2" topLeftCell="A3" activePane="bottomLeft" state="frozen"/>
      <selection activeCell="D21" sqref="C21:D21"/>
      <selection pane="bottomLeft" activeCell="E7" sqref="E7"/>
    </sheetView>
  </sheetViews>
  <sheetFormatPr defaultRowHeight="15" x14ac:dyDescent="0.25"/>
  <cols>
    <col min="1" max="1" width="1.7109375" customWidth="1"/>
    <col min="2" max="2" width="20.7109375" customWidth="1"/>
    <col min="3" max="3" width="27" customWidth="1"/>
    <col min="4" max="4" width="13.5703125" customWidth="1"/>
    <col min="5" max="5" width="9.85546875" customWidth="1"/>
    <col min="6" max="6" width="11.28515625" customWidth="1"/>
    <col min="7" max="7" width="14.42578125" bestFit="1" customWidth="1"/>
    <col min="8" max="8" width="16.140625" bestFit="1" customWidth="1"/>
    <col min="9" max="9" width="14.5703125" customWidth="1"/>
    <col min="10" max="10" width="16.28515625" bestFit="1" customWidth="1"/>
    <col min="11" max="11" width="17" customWidth="1"/>
    <col min="12" max="12" width="12.140625" bestFit="1" customWidth="1"/>
    <col min="13" max="13" width="3.7109375" customWidth="1"/>
  </cols>
  <sheetData>
    <row r="1" spans="2:15" ht="113.25" x14ac:dyDescent="0.25">
      <c r="B1" s="106" t="s">
        <v>148</v>
      </c>
      <c r="C1" s="106" t="s">
        <v>149</v>
      </c>
      <c r="D1" s="106" t="s">
        <v>141</v>
      </c>
      <c r="E1" s="106" t="s">
        <v>150</v>
      </c>
      <c r="F1" s="106" t="s">
        <v>151</v>
      </c>
      <c r="G1" s="106" t="s">
        <v>152</v>
      </c>
      <c r="H1" s="106" t="s">
        <v>153</v>
      </c>
      <c r="I1" s="106" t="s">
        <v>154</v>
      </c>
      <c r="J1" s="106" t="s">
        <v>162</v>
      </c>
      <c r="K1" s="106" t="s">
        <v>143</v>
      </c>
      <c r="L1" s="106" t="s">
        <v>97</v>
      </c>
      <c r="M1" s="108"/>
      <c r="N1" s="208" t="s">
        <v>133</v>
      </c>
      <c r="O1" s="208"/>
    </row>
    <row r="2" spans="2:15" s="2" customFormat="1" ht="45" x14ac:dyDescent="0.25">
      <c r="B2" s="3" t="s">
        <v>9</v>
      </c>
      <c r="C2" s="3" t="s">
        <v>64</v>
      </c>
      <c r="D2" s="3" t="s">
        <v>0</v>
      </c>
      <c r="E2" s="3" t="s">
        <v>125</v>
      </c>
      <c r="F2" s="3" t="s">
        <v>124</v>
      </c>
      <c r="G2" s="3" t="s">
        <v>123</v>
      </c>
      <c r="H2" s="11" t="s">
        <v>286</v>
      </c>
      <c r="I2" s="10" t="s">
        <v>287</v>
      </c>
      <c r="J2" s="17" t="s">
        <v>63</v>
      </c>
      <c r="K2" s="17" t="s">
        <v>2</v>
      </c>
      <c r="L2" s="17" t="s">
        <v>17</v>
      </c>
      <c r="M2" s="17"/>
      <c r="N2" s="75" t="s">
        <v>92</v>
      </c>
      <c r="O2" s="35">
        <v>0</v>
      </c>
    </row>
    <row r="3" spans="2:15" x14ac:dyDescent="0.25">
      <c r="B3" t="s">
        <v>216</v>
      </c>
      <c r="C3" t="s">
        <v>68</v>
      </c>
      <c r="D3" s="5"/>
      <c r="E3" s="42"/>
      <c r="F3" s="42"/>
      <c r="G3" s="42"/>
      <c r="H3" s="41"/>
      <c r="I3" s="41"/>
      <c r="J3" s="105">
        <f>Table3812[[#This Row],[Nr of
trips]]*Table3812[[#This Row],[Nr of
people]]*Table3812[[#This Row],[Cost per roundtrip (as of BASE PERIOD)]]+Table3812[[#This Row],[Nr of
trips]]*Table3812[[#This Row],[Nr of
people]]*Table3812[[#This Row],[Nr of Days
per trip]]*Table3812[[#This Row],[Per Diem (as of BASE PERIOD)]]</f>
        <v>0</v>
      </c>
      <c r="K3" s="41">
        <f>Table3812[[#This Row],[Extended cost]]*$O$2</f>
        <v>0</v>
      </c>
      <c r="L3" s="41">
        <f>(Table3812[[#This Row],[Extended cost]]+Table3812[[#This Row],[Profit]])</f>
        <v>0</v>
      </c>
    </row>
    <row r="4" spans="2:15" x14ac:dyDescent="0.25">
      <c r="B4" t="s">
        <v>117</v>
      </c>
      <c r="C4" t="s">
        <v>68</v>
      </c>
      <c r="D4" s="5"/>
      <c r="E4" s="42"/>
      <c r="F4" s="42"/>
      <c r="G4" s="42"/>
      <c r="H4" s="41"/>
      <c r="I4" s="41"/>
      <c r="J4" s="105">
        <f>Table3812[[#This Row],[Nr of
trips]]*Table3812[[#This Row],[Nr of
people]]*Table3812[[#This Row],[Cost per roundtrip (as of BASE PERIOD)]]+Table3812[[#This Row],[Nr of
trips]]*Table3812[[#This Row],[Nr of
people]]*Table3812[[#This Row],[Nr of Days
per trip]]*Table3812[[#This Row],[Per Diem (as of BASE PERIOD)]]</f>
        <v>0</v>
      </c>
      <c r="K4" s="41">
        <f>Table3812[[#This Row],[Extended cost]]*$O$2</f>
        <v>0</v>
      </c>
      <c r="L4" s="41">
        <f>(Table3812[[#This Row],[Extended cost]]+Table3812[[#This Row],[Profit]])</f>
        <v>0</v>
      </c>
    </row>
    <row r="5" spans="2:15" x14ac:dyDescent="0.25">
      <c r="B5" t="s">
        <v>118</v>
      </c>
      <c r="C5" t="s">
        <v>68</v>
      </c>
      <c r="D5" s="20"/>
      <c r="E5" s="42"/>
      <c r="F5" s="42"/>
      <c r="G5" s="42"/>
      <c r="H5" s="41"/>
      <c r="I5" s="41"/>
      <c r="J5" s="105">
        <f>Table3812[[#This Row],[Nr of
trips]]*Table3812[[#This Row],[Nr of
people]]*Table3812[[#This Row],[Cost per roundtrip (as of BASE PERIOD)]]+Table3812[[#This Row],[Nr of
trips]]*Table3812[[#This Row],[Nr of
people]]*Table3812[[#This Row],[Nr of Days
per trip]]*Table3812[[#This Row],[Per Diem (as of BASE PERIOD)]]</f>
        <v>0</v>
      </c>
      <c r="K5" s="41">
        <f>Table3812[[#This Row],[Extended cost]]*$O$2</f>
        <v>0</v>
      </c>
      <c r="L5" s="41">
        <f>(Table3812[[#This Row],[Extended cost]]+Table3812[[#This Row],[Profit]])</f>
        <v>0</v>
      </c>
    </row>
    <row r="6" spans="2:15" x14ac:dyDescent="0.25">
      <c r="B6" t="s">
        <v>119</v>
      </c>
      <c r="C6" t="s">
        <v>68</v>
      </c>
      <c r="D6" s="20"/>
      <c r="E6" s="42"/>
      <c r="F6" s="42"/>
      <c r="G6" s="42"/>
      <c r="H6" s="41"/>
      <c r="I6" s="41"/>
      <c r="J6" s="105">
        <f>Table3812[[#This Row],[Nr of
trips]]*Table3812[[#This Row],[Nr of
people]]*Table3812[[#This Row],[Cost per roundtrip (as of BASE PERIOD)]]+Table3812[[#This Row],[Nr of
trips]]*Table3812[[#This Row],[Nr of
people]]*Table3812[[#This Row],[Nr of Days
per trip]]*Table3812[[#This Row],[Per Diem (as of BASE PERIOD)]]</f>
        <v>0</v>
      </c>
      <c r="K6" s="41">
        <f>Table3812[[#This Row],[Extended cost]]*$O$2</f>
        <v>0</v>
      </c>
      <c r="L6" s="41">
        <f>(Table3812[[#This Row],[Extended cost]]+Table3812[[#This Row],[Profit]])</f>
        <v>0</v>
      </c>
    </row>
    <row r="7" spans="2:15" x14ac:dyDescent="0.25">
      <c r="B7" t="s">
        <v>217</v>
      </c>
      <c r="C7" t="s">
        <v>68</v>
      </c>
      <c r="D7" s="20"/>
      <c r="E7" s="42"/>
      <c r="F7" s="42"/>
      <c r="G7" s="42"/>
      <c r="H7" s="41"/>
      <c r="I7" s="41"/>
      <c r="J7" s="105">
        <f>Table3812[[#This Row],[Nr of
trips]]*Table3812[[#This Row],[Nr of
people]]*Table3812[[#This Row],[Cost per roundtrip (as of BASE PERIOD)]]+Table3812[[#This Row],[Nr of
trips]]*Table3812[[#This Row],[Nr of
people]]*Table3812[[#This Row],[Nr of Days
per trip]]*Table3812[[#This Row],[Per Diem (as of BASE PERIOD)]]</f>
        <v>0</v>
      </c>
      <c r="K7" s="41">
        <f>Table3812[[#This Row],[Extended cost]]*$O$2</f>
        <v>0</v>
      </c>
      <c r="L7" s="41">
        <f>(Table3812[[#This Row],[Extended cost]]+Table3812[[#This Row],[Profit]])</f>
        <v>0</v>
      </c>
    </row>
    <row r="8" spans="2:15" x14ac:dyDescent="0.25">
      <c r="B8" t="s">
        <v>218</v>
      </c>
      <c r="C8" t="s">
        <v>68</v>
      </c>
      <c r="D8" s="20"/>
      <c r="E8" s="42"/>
      <c r="F8" s="42"/>
      <c r="G8" s="42"/>
      <c r="H8" s="41"/>
      <c r="I8" s="41"/>
      <c r="J8" s="105">
        <f>Table3812[[#This Row],[Nr of
trips]]*Table3812[[#This Row],[Nr of
people]]*Table3812[[#This Row],[Cost per roundtrip (as of BASE PERIOD)]]+Table3812[[#This Row],[Nr of
trips]]*Table3812[[#This Row],[Nr of
people]]*Table3812[[#This Row],[Nr of Days
per trip]]*Table3812[[#This Row],[Per Diem (as of BASE PERIOD)]]</f>
        <v>0</v>
      </c>
      <c r="K8" s="41">
        <f>Table3812[[#This Row],[Extended cost]]*$O$2</f>
        <v>0</v>
      </c>
      <c r="L8" s="41">
        <f>(Table3812[[#This Row],[Extended cost]]+Table3812[[#This Row],[Profit]])</f>
        <v>0</v>
      </c>
    </row>
    <row r="9" spans="2:15" x14ac:dyDescent="0.25">
      <c r="B9" t="s">
        <v>219</v>
      </c>
      <c r="C9" t="s">
        <v>68</v>
      </c>
      <c r="D9" s="20"/>
      <c r="E9" s="42"/>
      <c r="F9" s="42"/>
      <c r="G9" s="42"/>
      <c r="H9" s="41"/>
      <c r="I9" s="41"/>
      <c r="J9" s="105">
        <f>Table3812[[#This Row],[Nr of
trips]]*Table3812[[#This Row],[Nr of
people]]*Table3812[[#This Row],[Cost per roundtrip (as of BASE PERIOD)]]+Table3812[[#This Row],[Nr of
trips]]*Table3812[[#This Row],[Nr of
people]]*Table3812[[#This Row],[Nr of Days
per trip]]*Table3812[[#This Row],[Per Diem (as of BASE PERIOD)]]</f>
        <v>0</v>
      </c>
      <c r="K9" s="41">
        <f>Table3812[[#This Row],[Extended cost]]*$O$2</f>
        <v>0</v>
      </c>
      <c r="L9" s="41">
        <f>(Table3812[[#This Row],[Extended cost]]+Table3812[[#This Row],[Profit]])</f>
        <v>0</v>
      </c>
    </row>
    <row r="10" spans="2:15" x14ac:dyDescent="0.25">
      <c r="B10" t="s">
        <v>220</v>
      </c>
      <c r="C10" t="s">
        <v>68</v>
      </c>
      <c r="D10" s="20"/>
      <c r="E10" s="42"/>
      <c r="F10" s="42"/>
      <c r="G10" s="42"/>
      <c r="H10" s="41"/>
      <c r="I10" s="41"/>
      <c r="J10" s="105">
        <f>Table3812[[#This Row],[Nr of
trips]]*Table3812[[#This Row],[Nr of
people]]*Table3812[[#This Row],[Cost per roundtrip (as of BASE PERIOD)]]+Table3812[[#This Row],[Nr of
trips]]*Table3812[[#This Row],[Nr of
people]]*Table3812[[#This Row],[Nr of Days
per trip]]*Table3812[[#This Row],[Per Diem (as of BASE PERIOD)]]</f>
        <v>0</v>
      </c>
      <c r="K10" s="41">
        <f>Table3812[[#This Row],[Extended cost]]*$O$2</f>
        <v>0</v>
      </c>
      <c r="L10" s="41">
        <f>(Table3812[[#This Row],[Extended cost]]+Table3812[[#This Row],[Profit]])</f>
        <v>0</v>
      </c>
    </row>
    <row r="11" spans="2:15" x14ac:dyDescent="0.25">
      <c r="B11" t="s">
        <v>120</v>
      </c>
      <c r="C11" t="s">
        <v>68</v>
      </c>
      <c r="D11" s="20"/>
      <c r="E11" s="42"/>
      <c r="F11" s="42"/>
      <c r="G11" s="42"/>
      <c r="H11" s="41"/>
      <c r="I11" s="41"/>
      <c r="J11" s="105">
        <f>Table3812[[#This Row],[Nr of
trips]]*Table3812[[#This Row],[Nr of
people]]*Table3812[[#This Row],[Cost per roundtrip (as of BASE PERIOD)]]+Table3812[[#This Row],[Nr of
trips]]*Table3812[[#This Row],[Nr of
people]]*Table3812[[#This Row],[Nr of Days
per trip]]*Table3812[[#This Row],[Per Diem (as of BASE PERIOD)]]</f>
        <v>0</v>
      </c>
      <c r="K11" s="41">
        <f>Table3812[[#This Row],[Extended cost]]*$O$2</f>
        <v>0</v>
      </c>
      <c r="L11" s="41">
        <f>(Table3812[[#This Row],[Extended cost]]+Table3812[[#This Row],[Profit]])</f>
        <v>0</v>
      </c>
    </row>
    <row r="12" spans="2:15" x14ac:dyDescent="0.25">
      <c r="B12" t="s">
        <v>121</v>
      </c>
      <c r="C12" t="s">
        <v>68</v>
      </c>
      <c r="D12" s="134"/>
      <c r="E12" s="42"/>
      <c r="F12" s="42"/>
      <c r="G12" s="42"/>
      <c r="H12" s="41"/>
      <c r="I12" s="41"/>
      <c r="J12" s="105">
        <f>Table3812[[#This Row],[Nr of
trips]]*Table3812[[#This Row],[Nr of
people]]*Table3812[[#This Row],[Cost per roundtrip (as of BASE PERIOD)]]+Table3812[[#This Row],[Nr of
trips]]*Table3812[[#This Row],[Nr of
people]]*Table3812[[#This Row],[Nr of Days
per trip]]*Table3812[[#This Row],[Per Diem (as of BASE PERIOD)]]</f>
        <v>0</v>
      </c>
      <c r="K12" s="41">
        <f>Table3812[[#This Row],[Extended cost]]*$O$2</f>
        <v>0</v>
      </c>
      <c r="L12" s="41">
        <f>(Table3812[[#This Row],[Extended cost]]+Table3812[[#This Row],[Profit]])</f>
        <v>0</v>
      </c>
    </row>
    <row r="13" spans="2:15" x14ac:dyDescent="0.25">
      <c r="B13" t="s">
        <v>122</v>
      </c>
      <c r="C13" t="s">
        <v>68</v>
      </c>
      <c r="D13" s="134"/>
      <c r="E13" s="42"/>
      <c r="F13" s="42"/>
      <c r="G13" s="42"/>
      <c r="H13" s="41"/>
      <c r="I13" s="41"/>
      <c r="J13" s="105">
        <f>Table3812[[#This Row],[Nr of
trips]]*Table3812[[#This Row],[Nr of
people]]*Table3812[[#This Row],[Cost per roundtrip (as of BASE PERIOD)]]+Table3812[[#This Row],[Nr of
trips]]*Table3812[[#This Row],[Nr of
people]]*Table3812[[#This Row],[Nr of Days
per trip]]*Table3812[[#This Row],[Per Diem (as of BASE PERIOD)]]</f>
        <v>0</v>
      </c>
      <c r="K13" s="41">
        <f>Table3812[[#This Row],[Extended cost]]*$O$2</f>
        <v>0</v>
      </c>
      <c r="L13" s="41">
        <f>(Table3812[[#This Row],[Extended cost]]+Table3812[[#This Row],[Profit]])</f>
        <v>0</v>
      </c>
    </row>
    <row r="14" spans="2:15" x14ac:dyDescent="0.25">
      <c r="B14" t="s">
        <v>221</v>
      </c>
      <c r="C14" t="s">
        <v>68</v>
      </c>
      <c r="D14" s="134"/>
      <c r="E14" s="42"/>
      <c r="F14" s="42"/>
      <c r="G14" s="42"/>
      <c r="H14" s="41"/>
      <c r="I14" s="41"/>
      <c r="J14" s="105">
        <f>Table3812[[#This Row],[Nr of
trips]]*Table3812[[#This Row],[Nr of
people]]*Table3812[[#This Row],[Cost per roundtrip (as of BASE PERIOD)]]+Table3812[[#This Row],[Nr of
trips]]*Table3812[[#This Row],[Nr of
people]]*Table3812[[#This Row],[Nr of Days
per trip]]*Table3812[[#This Row],[Per Diem (as of BASE PERIOD)]]</f>
        <v>0</v>
      </c>
      <c r="K14" s="41">
        <f>Table3812[[#This Row],[Extended cost]]*$O$2</f>
        <v>0</v>
      </c>
      <c r="L14" s="41">
        <f>(Table3812[[#This Row],[Extended cost]]+Table3812[[#This Row],[Profit]])</f>
        <v>0</v>
      </c>
    </row>
    <row r="15" spans="2:15" x14ac:dyDescent="0.25">
      <c r="B15" t="s">
        <v>222</v>
      </c>
      <c r="C15" t="s">
        <v>68</v>
      </c>
      <c r="D15" s="134"/>
      <c r="E15" s="42"/>
      <c r="F15" s="42"/>
      <c r="G15" s="42"/>
      <c r="H15" s="41"/>
      <c r="I15" s="41"/>
      <c r="J15" s="105">
        <f>Table3812[[#This Row],[Nr of
trips]]*Table3812[[#This Row],[Nr of
people]]*Table3812[[#This Row],[Cost per roundtrip (as of BASE PERIOD)]]+Table3812[[#This Row],[Nr of
trips]]*Table3812[[#This Row],[Nr of
people]]*Table3812[[#This Row],[Nr of Days
per trip]]*Table3812[[#This Row],[Per Diem (as of BASE PERIOD)]]</f>
        <v>0</v>
      </c>
      <c r="K15" s="41">
        <f>Table3812[[#This Row],[Extended cost]]*$O$2</f>
        <v>0</v>
      </c>
      <c r="L15" s="41">
        <f>(Table3812[[#This Row],[Extended cost]]+Table3812[[#This Row],[Profit]])</f>
        <v>0</v>
      </c>
    </row>
    <row r="16" spans="2:15" x14ac:dyDescent="0.25">
      <c r="B16" t="s">
        <v>223</v>
      </c>
      <c r="C16" t="s">
        <v>68</v>
      </c>
      <c r="D16" s="134"/>
      <c r="E16" s="42"/>
      <c r="F16" s="42"/>
      <c r="G16" s="42"/>
      <c r="H16" s="41"/>
      <c r="I16" s="41"/>
      <c r="J16" s="105">
        <f>Table3812[[#This Row],[Nr of
trips]]*Table3812[[#This Row],[Nr of
people]]*Table3812[[#This Row],[Cost per roundtrip (as of BASE PERIOD)]]+Table3812[[#This Row],[Nr of
trips]]*Table3812[[#This Row],[Nr of
people]]*Table3812[[#This Row],[Nr of Days
per trip]]*Table3812[[#This Row],[Per Diem (as of BASE PERIOD)]]</f>
        <v>0</v>
      </c>
      <c r="K16" s="41">
        <f>Table3812[[#This Row],[Extended cost]]*$O$2</f>
        <v>0</v>
      </c>
      <c r="L16" s="41">
        <f>(Table3812[[#This Row],[Extended cost]]+Table3812[[#This Row],[Profit]])</f>
        <v>0</v>
      </c>
    </row>
    <row r="17" spans="2:12" x14ac:dyDescent="0.25">
      <c r="B17" t="s">
        <v>224</v>
      </c>
      <c r="C17" t="s">
        <v>68</v>
      </c>
      <c r="D17" s="134"/>
      <c r="E17" s="42"/>
      <c r="F17" s="42"/>
      <c r="G17" s="42"/>
      <c r="H17" s="41"/>
      <c r="I17" s="41"/>
      <c r="J17" s="105">
        <f>Table3812[[#This Row],[Nr of
trips]]*Table3812[[#This Row],[Nr of
people]]*Table3812[[#This Row],[Cost per roundtrip (as of BASE PERIOD)]]+Table3812[[#This Row],[Nr of
trips]]*Table3812[[#This Row],[Nr of
people]]*Table3812[[#This Row],[Nr of Days
per trip]]*Table3812[[#This Row],[Per Diem (as of BASE PERIOD)]]</f>
        <v>0</v>
      </c>
      <c r="K17" s="41">
        <f>Table3812[[#This Row],[Extended cost]]*$O$2</f>
        <v>0</v>
      </c>
      <c r="L17" s="41">
        <f>(Table3812[[#This Row],[Extended cost]]+Table3812[[#This Row],[Profit]])</f>
        <v>0</v>
      </c>
    </row>
    <row r="18" spans="2:12" x14ac:dyDescent="0.25">
      <c r="B18" t="s">
        <v>225</v>
      </c>
      <c r="C18" t="s">
        <v>68</v>
      </c>
      <c r="D18" s="134"/>
      <c r="E18" s="42"/>
      <c r="F18" s="42"/>
      <c r="G18" s="42"/>
      <c r="H18" s="41"/>
      <c r="I18" s="41"/>
      <c r="J18" s="105">
        <f>Table3812[[#This Row],[Nr of
trips]]*Table3812[[#This Row],[Nr of
people]]*Table3812[[#This Row],[Cost per roundtrip (as of BASE PERIOD)]]+Table3812[[#This Row],[Nr of
trips]]*Table3812[[#This Row],[Nr of
people]]*Table3812[[#This Row],[Nr of Days
per trip]]*Table3812[[#This Row],[Per Diem (as of BASE PERIOD)]]</f>
        <v>0</v>
      </c>
      <c r="K18" s="41">
        <f>Table3812[[#This Row],[Extended cost]]*$O$2</f>
        <v>0</v>
      </c>
      <c r="L18" s="41">
        <f>(Table3812[[#This Row],[Extended cost]]+Table3812[[#This Row],[Profit]])</f>
        <v>0</v>
      </c>
    </row>
    <row r="19" spans="2:12" x14ac:dyDescent="0.25">
      <c r="B19" t="s">
        <v>226</v>
      </c>
      <c r="C19" t="s">
        <v>68</v>
      </c>
      <c r="D19" s="134"/>
      <c r="E19" s="42"/>
      <c r="F19" s="42"/>
      <c r="G19" s="42"/>
      <c r="H19" s="41"/>
      <c r="I19" s="41"/>
      <c r="J19" s="105">
        <f>Table3812[[#This Row],[Nr of
trips]]*Table3812[[#This Row],[Nr of
people]]*Table3812[[#This Row],[Cost per roundtrip (as of BASE PERIOD)]]+Table3812[[#This Row],[Nr of
trips]]*Table3812[[#This Row],[Nr of
people]]*Table3812[[#This Row],[Nr of Days
per trip]]*Table3812[[#This Row],[Per Diem (as of BASE PERIOD)]]</f>
        <v>0</v>
      </c>
      <c r="K19" s="41">
        <f>Table3812[[#This Row],[Extended cost]]*$O$2</f>
        <v>0</v>
      </c>
      <c r="L19" s="41">
        <f>(Table3812[[#This Row],[Extended cost]]+Table3812[[#This Row],[Profit]])</f>
        <v>0</v>
      </c>
    </row>
    <row r="20" spans="2:12" x14ac:dyDescent="0.25">
      <c r="B20" t="s">
        <v>227</v>
      </c>
      <c r="C20" t="s">
        <v>68</v>
      </c>
      <c r="D20" s="134"/>
      <c r="E20" s="42"/>
      <c r="F20" s="42"/>
      <c r="G20" s="42"/>
      <c r="H20" s="41"/>
      <c r="I20" s="41"/>
      <c r="J20" s="105">
        <f>Table3812[[#This Row],[Nr of
trips]]*Table3812[[#This Row],[Nr of
people]]*Table3812[[#This Row],[Cost per roundtrip (as of BASE PERIOD)]]+Table3812[[#This Row],[Nr of
trips]]*Table3812[[#This Row],[Nr of
people]]*Table3812[[#This Row],[Nr of Days
per trip]]*Table3812[[#This Row],[Per Diem (as of BASE PERIOD)]]</f>
        <v>0</v>
      </c>
      <c r="K20" s="41">
        <f>Table3812[[#This Row],[Extended cost]]*$O$2</f>
        <v>0</v>
      </c>
      <c r="L20" s="41">
        <f>(Table3812[[#This Row],[Extended cost]]+Table3812[[#This Row],[Profit]])</f>
        <v>0</v>
      </c>
    </row>
    <row r="21" spans="2:12" x14ac:dyDescent="0.25">
      <c r="B21" t="s">
        <v>228</v>
      </c>
      <c r="C21" t="s">
        <v>68</v>
      </c>
      <c r="D21" s="134"/>
      <c r="E21" s="42"/>
      <c r="F21" s="42"/>
      <c r="G21" s="42"/>
      <c r="H21" s="41"/>
      <c r="I21" s="41"/>
      <c r="J21" s="105">
        <f>Table3812[[#This Row],[Nr of
trips]]*Table3812[[#This Row],[Nr of
people]]*Table3812[[#This Row],[Cost per roundtrip (as of BASE PERIOD)]]+Table3812[[#This Row],[Nr of
trips]]*Table3812[[#This Row],[Nr of
people]]*Table3812[[#This Row],[Nr of Days
per trip]]*Table3812[[#This Row],[Per Diem (as of BASE PERIOD)]]</f>
        <v>0</v>
      </c>
      <c r="K21" s="41">
        <f>Table3812[[#This Row],[Extended cost]]*$O$2</f>
        <v>0</v>
      </c>
      <c r="L21" s="41">
        <f>(Table3812[[#This Row],[Extended cost]]+Table3812[[#This Row],[Profit]])</f>
        <v>0</v>
      </c>
    </row>
    <row r="22" spans="2:12" x14ac:dyDescent="0.25">
      <c r="B22" t="s">
        <v>229</v>
      </c>
      <c r="C22" t="s">
        <v>68</v>
      </c>
      <c r="D22" s="134"/>
      <c r="E22" s="42"/>
      <c r="F22" s="42"/>
      <c r="G22" s="42"/>
      <c r="H22" s="41"/>
      <c r="I22" s="41"/>
      <c r="J22" s="105">
        <f>Table3812[[#This Row],[Nr of
trips]]*Table3812[[#This Row],[Nr of
people]]*Table3812[[#This Row],[Cost per roundtrip (as of BASE PERIOD)]]+Table3812[[#This Row],[Nr of
trips]]*Table3812[[#This Row],[Nr of
people]]*Table3812[[#This Row],[Nr of Days
per trip]]*Table3812[[#This Row],[Per Diem (as of BASE PERIOD)]]</f>
        <v>0</v>
      </c>
      <c r="K22" s="41">
        <f>Table3812[[#This Row],[Extended cost]]*$O$2</f>
        <v>0</v>
      </c>
      <c r="L22" s="41">
        <f>(Table3812[[#This Row],[Extended cost]]+Table3812[[#This Row],[Profit]])</f>
        <v>0</v>
      </c>
    </row>
    <row r="23" spans="2:12" x14ac:dyDescent="0.25">
      <c r="B23" t="s">
        <v>323</v>
      </c>
      <c r="C23" t="s">
        <v>68</v>
      </c>
      <c r="D23" s="134"/>
      <c r="E23" s="42"/>
      <c r="F23" s="42"/>
      <c r="G23" s="42"/>
      <c r="H23" s="41"/>
      <c r="I23" s="41"/>
      <c r="J23" s="105">
        <f>Table3812[[#This Row],[Nr of
trips]]*Table3812[[#This Row],[Nr of
people]]*Table3812[[#This Row],[Cost per roundtrip (as of BASE PERIOD)]]+Table3812[[#This Row],[Nr of
trips]]*Table3812[[#This Row],[Nr of
people]]*Table3812[[#This Row],[Nr of Days
per trip]]*Table3812[[#This Row],[Per Diem (as of BASE PERIOD)]]</f>
        <v>0</v>
      </c>
      <c r="K23" s="41">
        <f>Table3812[[#This Row],[Extended cost]]*$O$2</f>
        <v>0</v>
      </c>
      <c r="L23" s="41">
        <f>(Table3812[[#This Row],[Extended cost]]+Table3812[[#This Row],[Profit]])</f>
        <v>0</v>
      </c>
    </row>
    <row r="24" spans="2:12" x14ac:dyDescent="0.25">
      <c r="B24" t="s">
        <v>324</v>
      </c>
      <c r="C24" t="s">
        <v>68</v>
      </c>
      <c r="D24" s="134"/>
      <c r="E24" s="42"/>
      <c r="F24" s="42"/>
      <c r="G24" s="42"/>
      <c r="H24" s="41"/>
      <c r="I24" s="41"/>
      <c r="J24" s="105">
        <f>Table3812[[#This Row],[Nr of
trips]]*Table3812[[#This Row],[Nr of
people]]*Table3812[[#This Row],[Cost per roundtrip (as of BASE PERIOD)]]+Table3812[[#This Row],[Nr of
trips]]*Table3812[[#This Row],[Nr of
people]]*Table3812[[#This Row],[Nr of Days
per trip]]*Table3812[[#This Row],[Per Diem (as of BASE PERIOD)]]</f>
        <v>0</v>
      </c>
      <c r="K24" s="41">
        <f>Table3812[[#This Row],[Extended cost]]*$O$2</f>
        <v>0</v>
      </c>
      <c r="L24" s="41">
        <f>(Table3812[[#This Row],[Extended cost]]+Table3812[[#This Row],[Profit]])</f>
        <v>0</v>
      </c>
    </row>
    <row r="25" spans="2:12" x14ac:dyDescent="0.25">
      <c r="B25" t="s">
        <v>325</v>
      </c>
      <c r="C25" t="s">
        <v>68</v>
      </c>
      <c r="D25" s="134"/>
      <c r="E25" s="42"/>
      <c r="F25" s="42"/>
      <c r="G25" s="42"/>
      <c r="H25" s="41"/>
      <c r="I25" s="41"/>
      <c r="J25" s="105">
        <f>Table3812[[#This Row],[Nr of
trips]]*Table3812[[#This Row],[Nr of
people]]*Table3812[[#This Row],[Cost per roundtrip (as of BASE PERIOD)]]+Table3812[[#This Row],[Nr of
trips]]*Table3812[[#This Row],[Nr of
people]]*Table3812[[#This Row],[Nr of Days
per trip]]*Table3812[[#This Row],[Per Diem (as of BASE PERIOD)]]</f>
        <v>0</v>
      </c>
      <c r="K25" s="41">
        <f>Table3812[[#This Row],[Extended cost]]*$O$2</f>
        <v>0</v>
      </c>
      <c r="L25" s="41">
        <f>(Table3812[[#This Row],[Extended cost]]+Table3812[[#This Row],[Profit]])</f>
        <v>0</v>
      </c>
    </row>
    <row r="26" spans="2:12" x14ac:dyDescent="0.25">
      <c r="B26" t="s">
        <v>326</v>
      </c>
      <c r="C26" t="s">
        <v>68</v>
      </c>
      <c r="D26" s="134"/>
      <c r="E26" s="42"/>
      <c r="F26" s="42"/>
      <c r="G26" s="42"/>
      <c r="H26" s="41"/>
      <c r="I26" s="41"/>
      <c r="J26" s="105">
        <f>Table3812[[#This Row],[Nr of
trips]]*Table3812[[#This Row],[Nr of
people]]*Table3812[[#This Row],[Cost per roundtrip (as of BASE PERIOD)]]+Table3812[[#This Row],[Nr of
trips]]*Table3812[[#This Row],[Nr of
people]]*Table3812[[#This Row],[Nr of Days
per trip]]*Table3812[[#This Row],[Per Diem (as of BASE PERIOD)]]</f>
        <v>0</v>
      </c>
      <c r="K26" s="41">
        <f>Table3812[[#This Row],[Extended cost]]*$O$2</f>
        <v>0</v>
      </c>
      <c r="L26" s="41">
        <f>(Table3812[[#This Row],[Extended cost]]+Table3812[[#This Row],[Profit]])</f>
        <v>0</v>
      </c>
    </row>
    <row r="27" spans="2:12" x14ac:dyDescent="0.25">
      <c r="B27" t="s">
        <v>327</v>
      </c>
      <c r="C27" t="s">
        <v>68</v>
      </c>
      <c r="D27" s="134"/>
      <c r="E27" s="42"/>
      <c r="F27" s="42"/>
      <c r="G27" s="42"/>
      <c r="H27" s="41"/>
      <c r="I27" s="41"/>
      <c r="J27" s="105">
        <f>Table3812[[#This Row],[Nr of
trips]]*Table3812[[#This Row],[Nr of
people]]*Table3812[[#This Row],[Cost per roundtrip (as of BASE PERIOD)]]+Table3812[[#This Row],[Nr of
trips]]*Table3812[[#This Row],[Nr of
people]]*Table3812[[#This Row],[Nr of Days
per trip]]*Table3812[[#This Row],[Per Diem (as of BASE PERIOD)]]</f>
        <v>0</v>
      </c>
      <c r="K27" s="41">
        <f>Table3812[[#This Row],[Extended cost]]*$O$2</f>
        <v>0</v>
      </c>
      <c r="L27" s="41">
        <f>(Table3812[[#This Row],[Extended cost]]+Table3812[[#This Row],[Profit]])</f>
        <v>0</v>
      </c>
    </row>
    <row r="28" spans="2:12" x14ac:dyDescent="0.25">
      <c r="B28" t="s">
        <v>328</v>
      </c>
      <c r="C28" t="s">
        <v>68</v>
      </c>
      <c r="D28" s="134"/>
      <c r="E28" s="42"/>
      <c r="F28" s="42"/>
      <c r="G28" s="42"/>
      <c r="H28" s="41"/>
      <c r="I28" s="41"/>
      <c r="J28" s="105">
        <f>Table3812[[#This Row],[Nr of
trips]]*Table3812[[#This Row],[Nr of
people]]*Table3812[[#This Row],[Cost per roundtrip (as of BASE PERIOD)]]+Table3812[[#This Row],[Nr of
trips]]*Table3812[[#This Row],[Nr of
people]]*Table3812[[#This Row],[Nr of Days
per trip]]*Table3812[[#This Row],[Per Diem (as of BASE PERIOD)]]</f>
        <v>0</v>
      </c>
      <c r="K28" s="41">
        <f>Table3812[[#This Row],[Extended cost]]*$O$2</f>
        <v>0</v>
      </c>
      <c r="L28" s="41">
        <f>(Table3812[[#This Row],[Extended cost]]+Table3812[[#This Row],[Profit]])</f>
        <v>0</v>
      </c>
    </row>
    <row r="29" spans="2:12" x14ac:dyDescent="0.25">
      <c r="B29" t="s">
        <v>329</v>
      </c>
      <c r="C29" t="s">
        <v>68</v>
      </c>
      <c r="D29" s="134"/>
      <c r="E29" s="42"/>
      <c r="F29" s="42"/>
      <c r="G29" s="42"/>
      <c r="H29" s="41"/>
      <c r="I29" s="41"/>
      <c r="J29" s="105">
        <f>Table3812[[#This Row],[Nr of
trips]]*Table3812[[#This Row],[Nr of
people]]*Table3812[[#This Row],[Cost per roundtrip (as of BASE PERIOD)]]+Table3812[[#This Row],[Nr of
trips]]*Table3812[[#This Row],[Nr of
people]]*Table3812[[#This Row],[Nr of Days
per trip]]*Table3812[[#This Row],[Per Diem (as of BASE PERIOD)]]</f>
        <v>0</v>
      </c>
      <c r="K29" s="41">
        <f>Table3812[[#This Row],[Extended cost]]*$O$2</f>
        <v>0</v>
      </c>
      <c r="L29" s="41">
        <f>(Table3812[[#This Row],[Extended cost]]+Table3812[[#This Row],[Profit]])</f>
        <v>0</v>
      </c>
    </row>
    <row r="30" spans="2:12" x14ac:dyDescent="0.25">
      <c r="B30" t="s">
        <v>52</v>
      </c>
      <c r="H30" s="148"/>
      <c r="I30" s="148"/>
      <c r="J30" s="148"/>
      <c r="K30" s="148"/>
      <c r="L30" s="148">
        <f>SUBTOTAL(109,Table3812[Total Cost])</f>
        <v>0</v>
      </c>
    </row>
    <row r="31" spans="2:12" x14ac:dyDescent="0.25">
      <c r="B31" s="111" t="s">
        <v>163</v>
      </c>
    </row>
  </sheetData>
  <mergeCells count="1">
    <mergeCell ref="N1:O1"/>
  </mergeCells>
  <dataValidations count="2">
    <dataValidation type="list" allowBlank="1" showInputMessage="1" showErrorMessage="1" sqref="B3:B29">
      <formula1>Clin_List</formula1>
    </dataValidation>
    <dataValidation type="list" allowBlank="1" showInputMessage="1" showErrorMessage="1" sqref="D3:D29">
      <formula1>rngCurrencies</formula1>
    </dataValidation>
  </dataValidations>
  <pageMargins left="0.70866141732283472" right="0.70866141732283472" top="0.74803149606299213" bottom="0.74803149606299213" header="0.31496062992125984" footer="0.31496062992125984"/>
  <pageSetup paperSize="9" scale="87" fitToHeight="10" orientation="landscape" horizontalDpi="1200" verticalDpi="1200" r:id="rId1"/>
  <headerFooter>
    <oddHeader>&amp;CNATO UNCLASSIFIED&amp;RCO-14252-NNMS</oddHeader>
    <oddFooter>&amp;CNATO UNCLASSIFIED&amp;RCO-14252-NNMS</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N31"/>
  <sheetViews>
    <sheetView zoomScaleNormal="100" workbookViewId="0">
      <pane ySplit="2" topLeftCell="A3" activePane="bottomLeft" state="frozen"/>
      <selection activeCell="D21" sqref="C21:D21"/>
      <selection pane="bottomLeft" activeCell="D15" sqref="D15"/>
    </sheetView>
  </sheetViews>
  <sheetFormatPr defaultRowHeight="15" x14ac:dyDescent="0.25"/>
  <cols>
    <col min="1" max="1" width="1.7109375" customWidth="1"/>
    <col min="2" max="2" width="20.7109375" customWidth="1"/>
    <col min="3" max="3" width="26.85546875" bestFit="1" customWidth="1"/>
    <col min="4" max="4" width="23.140625" customWidth="1"/>
    <col min="5" max="5" width="17.140625" customWidth="1"/>
    <col min="6" max="6" width="16.5703125" customWidth="1"/>
    <col min="7" max="7" width="11" bestFit="1" customWidth="1"/>
    <col min="8" max="8" width="12.85546875" customWidth="1"/>
    <col min="9" max="9" width="16.7109375" customWidth="1"/>
    <col min="10" max="10" width="15.42578125" customWidth="1"/>
    <col min="11" max="11" width="13.28515625" customWidth="1"/>
    <col min="12" max="12" width="3.7109375" customWidth="1"/>
  </cols>
  <sheetData>
    <row r="1" spans="2:14" ht="135.75" x14ac:dyDescent="0.25">
      <c r="B1" s="106" t="s">
        <v>155</v>
      </c>
      <c r="C1" s="106" t="s">
        <v>156</v>
      </c>
      <c r="D1" s="106" t="s">
        <v>157</v>
      </c>
      <c r="E1" s="106" t="s">
        <v>141</v>
      </c>
      <c r="F1" s="106" t="s">
        <v>158</v>
      </c>
      <c r="G1" s="106" t="s">
        <v>159</v>
      </c>
      <c r="H1" s="116" t="s">
        <v>285</v>
      </c>
      <c r="I1" s="106" t="s">
        <v>162</v>
      </c>
      <c r="J1" s="106" t="s">
        <v>136</v>
      </c>
      <c r="K1" s="106" t="s">
        <v>98</v>
      </c>
      <c r="L1" s="108"/>
      <c r="M1" s="208" t="s">
        <v>134</v>
      </c>
      <c r="N1" s="208"/>
    </row>
    <row r="2" spans="2:14" ht="45" x14ac:dyDescent="0.25">
      <c r="B2" s="1" t="s">
        <v>9</v>
      </c>
      <c r="C2" s="1" t="s">
        <v>47</v>
      </c>
      <c r="D2" s="1" t="s">
        <v>3</v>
      </c>
      <c r="E2" s="3" t="s">
        <v>0</v>
      </c>
      <c r="F2" s="3" t="s">
        <v>135</v>
      </c>
      <c r="G2" s="1" t="s">
        <v>1</v>
      </c>
      <c r="H2" s="119" t="s">
        <v>285</v>
      </c>
      <c r="I2" s="17" t="s">
        <v>63</v>
      </c>
      <c r="J2" s="17" t="s">
        <v>2</v>
      </c>
      <c r="K2" s="6" t="s">
        <v>17</v>
      </c>
      <c r="M2" s="75" t="s">
        <v>92</v>
      </c>
      <c r="N2" s="35">
        <v>0</v>
      </c>
    </row>
    <row r="3" spans="2:14" x14ac:dyDescent="0.25">
      <c r="B3" t="s">
        <v>216</v>
      </c>
      <c r="C3" t="s">
        <v>69</v>
      </c>
      <c r="E3" s="18"/>
      <c r="F3" s="18"/>
      <c r="G3" s="42"/>
      <c r="H3" s="41"/>
      <c r="I3" s="41">
        <f>Table12[[#This Row],[Quantity]]*Table12[[#This Row],[Unit cost (as of BASE PERIOD)]]</f>
        <v>0</v>
      </c>
      <c r="J3" s="41">
        <f>Table12[[#This Row],[Extended cost]]*$N$2</f>
        <v>0</v>
      </c>
      <c r="K3" s="41">
        <f>(Table12[[#This Row],[Extended cost]]+Table12[[#This Row],[Profit]])</f>
        <v>0</v>
      </c>
    </row>
    <row r="4" spans="2:14" x14ac:dyDescent="0.25">
      <c r="B4" t="s">
        <v>117</v>
      </c>
      <c r="C4" t="s">
        <v>69</v>
      </c>
      <c r="E4" s="18"/>
      <c r="F4" s="43"/>
      <c r="G4" s="42"/>
      <c r="H4" s="41"/>
      <c r="I4" s="41">
        <f>Table12[[#This Row],[Quantity]]*Table12[[#This Row],[Unit cost (as of BASE PERIOD)]]</f>
        <v>0</v>
      </c>
      <c r="J4" s="41">
        <f>Table12[[#This Row],[Extended cost]]*$N$2</f>
        <v>0</v>
      </c>
      <c r="K4" s="41">
        <f>(Table12[[#This Row],[Extended cost]]+Table12[[#This Row],[Profit]])</f>
        <v>0</v>
      </c>
    </row>
    <row r="5" spans="2:14" x14ac:dyDescent="0.25">
      <c r="B5" t="s">
        <v>118</v>
      </c>
      <c r="C5" t="s">
        <v>69</v>
      </c>
      <c r="E5" s="18"/>
      <c r="F5" s="43"/>
      <c r="G5" s="42"/>
      <c r="H5" s="41"/>
      <c r="I5" s="41">
        <f>Table12[[#This Row],[Quantity]]*Table12[[#This Row],[Unit cost (as of BASE PERIOD)]]</f>
        <v>0</v>
      </c>
      <c r="J5" s="41">
        <f>Table12[[#This Row],[Extended cost]]*$N$2</f>
        <v>0</v>
      </c>
      <c r="K5" s="41">
        <f>(Table12[[#This Row],[Extended cost]]+Table12[[#This Row],[Profit]])</f>
        <v>0</v>
      </c>
    </row>
    <row r="6" spans="2:14" x14ac:dyDescent="0.25">
      <c r="B6" t="s">
        <v>119</v>
      </c>
      <c r="C6" t="s">
        <v>69</v>
      </c>
      <c r="E6" s="18"/>
      <c r="F6" s="43"/>
      <c r="G6" s="42"/>
      <c r="H6" s="41"/>
      <c r="I6" s="41">
        <f>Table12[[#This Row],[Quantity]]*Table12[[#This Row],[Unit cost (as of BASE PERIOD)]]</f>
        <v>0</v>
      </c>
      <c r="J6" s="41">
        <f>Table12[[#This Row],[Extended cost]]*$N$2</f>
        <v>0</v>
      </c>
      <c r="K6" s="41">
        <f>(Table12[[#This Row],[Extended cost]]+Table12[[#This Row],[Profit]])</f>
        <v>0</v>
      </c>
    </row>
    <row r="7" spans="2:14" x14ac:dyDescent="0.25">
      <c r="B7" t="s">
        <v>217</v>
      </c>
      <c r="C7" t="s">
        <v>69</v>
      </c>
      <c r="E7" s="18"/>
      <c r="F7" s="43"/>
      <c r="G7" s="42"/>
      <c r="H7" s="41"/>
      <c r="I7" s="41">
        <f>Table12[[#This Row],[Quantity]]*Table12[[#This Row],[Unit cost (as of BASE PERIOD)]]</f>
        <v>0</v>
      </c>
      <c r="J7" s="41">
        <f>Table12[[#This Row],[Extended cost]]*$N$2</f>
        <v>0</v>
      </c>
      <c r="K7" s="41">
        <f>(Table12[[#This Row],[Extended cost]]+Table12[[#This Row],[Profit]])</f>
        <v>0</v>
      </c>
    </row>
    <row r="8" spans="2:14" x14ac:dyDescent="0.25">
      <c r="B8" t="s">
        <v>218</v>
      </c>
      <c r="C8" t="s">
        <v>69</v>
      </c>
      <c r="E8" s="18"/>
      <c r="F8" s="43"/>
      <c r="G8" s="42"/>
      <c r="H8" s="41"/>
      <c r="I8" s="41">
        <f>Table12[[#This Row],[Quantity]]*Table12[[#This Row],[Unit cost (as of BASE PERIOD)]]</f>
        <v>0</v>
      </c>
      <c r="J8" s="41">
        <f>Table12[[#This Row],[Extended cost]]*$N$2</f>
        <v>0</v>
      </c>
      <c r="K8" s="41">
        <f>(Table12[[#This Row],[Extended cost]]+Table12[[#This Row],[Profit]])</f>
        <v>0</v>
      </c>
    </row>
    <row r="9" spans="2:14" x14ac:dyDescent="0.25">
      <c r="B9" t="s">
        <v>219</v>
      </c>
      <c r="C9" t="s">
        <v>69</v>
      </c>
      <c r="E9" s="18"/>
      <c r="F9" s="131"/>
      <c r="G9" s="42"/>
      <c r="H9" s="41"/>
      <c r="I9" s="41">
        <f>Table12[[#This Row],[Quantity]]*Table12[[#This Row],[Unit cost (as of BASE PERIOD)]]</f>
        <v>0</v>
      </c>
      <c r="J9" s="41">
        <f>Table12[[#This Row],[Extended cost]]*$N$2</f>
        <v>0</v>
      </c>
      <c r="K9" s="41">
        <f>(Table12[[#This Row],[Extended cost]]+Table12[[#This Row],[Profit]])</f>
        <v>0</v>
      </c>
    </row>
    <row r="10" spans="2:14" x14ac:dyDescent="0.25">
      <c r="B10" t="s">
        <v>220</v>
      </c>
      <c r="C10" t="s">
        <v>69</v>
      </c>
      <c r="E10" s="18"/>
      <c r="F10" s="131"/>
      <c r="G10" s="42"/>
      <c r="H10" s="41"/>
      <c r="I10" s="41">
        <f>Table12[[#This Row],[Quantity]]*Table12[[#This Row],[Unit cost (as of BASE PERIOD)]]</f>
        <v>0</v>
      </c>
      <c r="J10" s="41">
        <f>Table12[[#This Row],[Extended cost]]*$N$2</f>
        <v>0</v>
      </c>
      <c r="K10" s="41">
        <f>(Table12[[#This Row],[Extended cost]]+Table12[[#This Row],[Profit]])</f>
        <v>0</v>
      </c>
    </row>
    <row r="11" spans="2:14" x14ac:dyDescent="0.25">
      <c r="B11" t="s">
        <v>120</v>
      </c>
      <c r="C11" t="s">
        <v>69</v>
      </c>
      <c r="E11" s="18"/>
      <c r="F11" s="131"/>
      <c r="G11" s="42"/>
      <c r="H11" s="41"/>
      <c r="I11" s="41">
        <f>Table12[[#This Row],[Quantity]]*Table12[[#This Row],[Unit cost (as of BASE PERIOD)]]</f>
        <v>0</v>
      </c>
      <c r="J11" s="41">
        <f>Table12[[#This Row],[Extended cost]]*$N$2</f>
        <v>0</v>
      </c>
      <c r="K11" s="41">
        <f>(Table12[[#This Row],[Extended cost]]+Table12[[#This Row],[Profit]])</f>
        <v>0</v>
      </c>
    </row>
    <row r="12" spans="2:14" x14ac:dyDescent="0.25">
      <c r="B12" t="s">
        <v>121</v>
      </c>
      <c r="C12" t="s">
        <v>69</v>
      </c>
      <c r="E12" s="18"/>
      <c r="F12" s="131"/>
      <c r="G12" s="42"/>
      <c r="H12" s="41"/>
      <c r="I12" s="41">
        <f>Table12[[#This Row],[Quantity]]*Table12[[#This Row],[Unit cost (as of BASE PERIOD)]]</f>
        <v>0</v>
      </c>
      <c r="J12" s="41">
        <f>Table12[[#This Row],[Extended cost]]*$N$2</f>
        <v>0</v>
      </c>
      <c r="K12" s="41">
        <f>(Table12[[#This Row],[Extended cost]]+Table12[[#This Row],[Profit]])</f>
        <v>0</v>
      </c>
    </row>
    <row r="13" spans="2:14" x14ac:dyDescent="0.25">
      <c r="B13" t="s">
        <v>122</v>
      </c>
      <c r="C13" t="s">
        <v>69</v>
      </c>
      <c r="E13" s="18"/>
      <c r="F13" s="131"/>
      <c r="G13" s="42"/>
      <c r="H13" s="41"/>
      <c r="I13" s="41">
        <f>Table12[[#This Row],[Quantity]]*Table12[[#This Row],[Unit cost (as of BASE PERIOD)]]</f>
        <v>0</v>
      </c>
      <c r="J13" s="41">
        <f>Table12[[#This Row],[Extended cost]]*$N$2</f>
        <v>0</v>
      </c>
      <c r="K13" s="41">
        <f>(Table12[[#This Row],[Extended cost]]+Table12[[#This Row],[Profit]])</f>
        <v>0</v>
      </c>
    </row>
    <row r="14" spans="2:14" x14ac:dyDescent="0.25">
      <c r="B14" t="s">
        <v>221</v>
      </c>
      <c r="C14" t="s">
        <v>69</v>
      </c>
      <c r="E14" s="18"/>
      <c r="F14" s="131"/>
      <c r="G14" s="42"/>
      <c r="H14" s="41"/>
      <c r="I14" s="41">
        <f>Table12[[#This Row],[Quantity]]*Table12[[#This Row],[Unit cost (as of BASE PERIOD)]]</f>
        <v>0</v>
      </c>
      <c r="J14" s="41">
        <f>Table12[[#This Row],[Extended cost]]*$N$2</f>
        <v>0</v>
      </c>
      <c r="K14" s="41">
        <f>(Table12[[#This Row],[Extended cost]]+Table12[[#This Row],[Profit]])</f>
        <v>0</v>
      </c>
    </row>
    <row r="15" spans="2:14" x14ac:dyDescent="0.25">
      <c r="B15" t="s">
        <v>222</v>
      </c>
      <c r="C15" t="s">
        <v>69</v>
      </c>
      <c r="E15" s="18"/>
      <c r="F15" s="131"/>
      <c r="G15" s="42"/>
      <c r="H15" s="41"/>
      <c r="I15" s="41">
        <f>Table12[[#This Row],[Quantity]]*Table12[[#This Row],[Unit cost (as of BASE PERIOD)]]</f>
        <v>0</v>
      </c>
      <c r="J15" s="41">
        <f>Table12[[#This Row],[Extended cost]]*$N$2</f>
        <v>0</v>
      </c>
      <c r="K15" s="41">
        <f>(Table12[[#This Row],[Extended cost]]+Table12[[#This Row],[Profit]])</f>
        <v>0</v>
      </c>
    </row>
    <row r="16" spans="2:14" x14ac:dyDescent="0.25">
      <c r="B16" t="s">
        <v>223</v>
      </c>
      <c r="C16" t="s">
        <v>69</v>
      </c>
      <c r="E16" s="18"/>
      <c r="F16" s="131"/>
      <c r="G16" s="42"/>
      <c r="H16" s="41"/>
      <c r="I16" s="41">
        <f>Table12[[#This Row],[Quantity]]*Table12[[#This Row],[Unit cost (as of BASE PERIOD)]]</f>
        <v>0</v>
      </c>
      <c r="J16" s="41">
        <f>Table12[[#This Row],[Extended cost]]*$N$2</f>
        <v>0</v>
      </c>
      <c r="K16" s="41">
        <f>(Table12[[#This Row],[Extended cost]]+Table12[[#This Row],[Profit]])</f>
        <v>0</v>
      </c>
    </row>
    <row r="17" spans="2:11" x14ac:dyDescent="0.25">
      <c r="B17" t="s">
        <v>224</v>
      </c>
      <c r="C17" t="s">
        <v>69</v>
      </c>
      <c r="E17" s="18"/>
      <c r="F17" s="131"/>
      <c r="G17" s="42"/>
      <c r="H17" s="41"/>
      <c r="I17" s="41">
        <f>Table12[[#This Row],[Quantity]]*Table12[[#This Row],[Unit cost (as of BASE PERIOD)]]</f>
        <v>0</v>
      </c>
      <c r="J17" s="41">
        <f>Table12[[#This Row],[Extended cost]]*$N$2</f>
        <v>0</v>
      </c>
      <c r="K17" s="41">
        <f>(Table12[[#This Row],[Extended cost]]+Table12[[#This Row],[Profit]])</f>
        <v>0</v>
      </c>
    </row>
    <row r="18" spans="2:11" x14ac:dyDescent="0.25">
      <c r="B18" t="s">
        <v>225</v>
      </c>
      <c r="C18" t="s">
        <v>69</v>
      </c>
      <c r="E18" s="18"/>
      <c r="F18" s="131"/>
      <c r="G18" s="42"/>
      <c r="H18" s="41"/>
      <c r="I18" s="41">
        <f>Table12[[#This Row],[Quantity]]*Table12[[#This Row],[Unit cost (as of BASE PERIOD)]]</f>
        <v>0</v>
      </c>
      <c r="J18" s="41">
        <f>Table12[[#This Row],[Extended cost]]*$N$2</f>
        <v>0</v>
      </c>
      <c r="K18" s="41">
        <f>(Table12[[#This Row],[Extended cost]]+Table12[[#This Row],[Profit]])</f>
        <v>0</v>
      </c>
    </row>
    <row r="19" spans="2:11" x14ac:dyDescent="0.25">
      <c r="B19" t="s">
        <v>226</v>
      </c>
      <c r="C19" t="s">
        <v>69</v>
      </c>
      <c r="E19" s="18"/>
      <c r="F19" s="131"/>
      <c r="G19" s="42"/>
      <c r="H19" s="41"/>
      <c r="I19" s="41">
        <f>Table12[[#This Row],[Quantity]]*Table12[[#This Row],[Unit cost (as of BASE PERIOD)]]</f>
        <v>0</v>
      </c>
      <c r="J19" s="41">
        <f>Table12[[#This Row],[Extended cost]]*$N$2</f>
        <v>0</v>
      </c>
      <c r="K19" s="41">
        <f>(Table12[[#This Row],[Extended cost]]+Table12[[#This Row],[Profit]])</f>
        <v>0</v>
      </c>
    </row>
    <row r="20" spans="2:11" x14ac:dyDescent="0.25">
      <c r="B20" t="s">
        <v>227</v>
      </c>
      <c r="C20" t="s">
        <v>69</v>
      </c>
      <c r="E20" s="18"/>
      <c r="F20" s="131"/>
      <c r="G20" s="42"/>
      <c r="H20" s="41"/>
      <c r="I20" s="41">
        <f>Table12[[#This Row],[Quantity]]*Table12[[#This Row],[Unit cost (as of BASE PERIOD)]]</f>
        <v>0</v>
      </c>
      <c r="J20" s="41">
        <f>Table12[[#This Row],[Extended cost]]*$N$2</f>
        <v>0</v>
      </c>
      <c r="K20" s="41">
        <f>(Table12[[#This Row],[Extended cost]]+Table12[[#This Row],[Profit]])</f>
        <v>0</v>
      </c>
    </row>
    <row r="21" spans="2:11" x14ac:dyDescent="0.25">
      <c r="B21" t="s">
        <v>228</v>
      </c>
      <c r="C21" t="s">
        <v>69</v>
      </c>
      <c r="E21" s="18"/>
      <c r="F21" s="131"/>
      <c r="G21" s="42"/>
      <c r="H21" s="41"/>
      <c r="I21" s="41">
        <f>Table12[[#This Row],[Quantity]]*Table12[[#This Row],[Unit cost (as of BASE PERIOD)]]</f>
        <v>0</v>
      </c>
      <c r="J21" s="41">
        <f>Table12[[#This Row],[Extended cost]]*$N$2</f>
        <v>0</v>
      </c>
      <c r="K21" s="41">
        <f>(Table12[[#This Row],[Extended cost]]+Table12[[#This Row],[Profit]])</f>
        <v>0</v>
      </c>
    </row>
    <row r="22" spans="2:11" x14ac:dyDescent="0.25">
      <c r="B22" t="s">
        <v>229</v>
      </c>
      <c r="C22" t="s">
        <v>69</v>
      </c>
      <c r="E22" s="18"/>
      <c r="F22" s="131"/>
      <c r="G22" s="42"/>
      <c r="H22" s="41"/>
      <c r="I22" s="41">
        <f>Table12[[#This Row],[Quantity]]*Table12[[#This Row],[Unit cost (as of BASE PERIOD)]]</f>
        <v>0</v>
      </c>
      <c r="J22" s="41">
        <f>Table12[[#This Row],[Extended cost]]*$N$2</f>
        <v>0</v>
      </c>
      <c r="K22" s="41">
        <f>(Table12[[#This Row],[Extended cost]]+Table12[[#This Row],[Profit]])</f>
        <v>0</v>
      </c>
    </row>
    <row r="23" spans="2:11" x14ac:dyDescent="0.25">
      <c r="B23" t="s">
        <v>323</v>
      </c>
      <c r="C23" t="s">
        <v>69</v>
      </c>
      <c r="E23" s="18"/>
      <c r="F23" s="131"/>
      <c r="G23" s="42"/>
      <c r="H23" s="41"/>
      <c r="I23" s="41">
        <f>Table12[[#This Row],[Quantity]]*Table12[[#This Row],[Unit cost (as of BASE PERIOD)]]</f>
        <v>0</v>
      </c>
      <c r="J23" s="41">
        <f>Table12[[#This Row],[Extended cost]]*$N$2</f>
        <v>0</v>
      </c>
      <c r="K23" s="41">
        <f>(Table12[[#This Row],[Extended cost]]+Table12[[#This Row],[Profit]])</f>
        <v>0</v>
      </c>
    </row>
    <row r="24" spans="2:11" x14ac:dyDescent="0.25">
      <c r="B24" t="s">
        <v>324</v>
      </c>
      <c r="C24" t="s">
        <v>69</v>
      </c>
      <c r="E24" s="18"/>
      <c r="F24" s="131"/>
      <c r="G24" s="42"/>
      <c r="H24" s="41"/>
      <c r="I24" s="41">
        <f>Table12[[#This Row],[Quantity]]*Table12[[#This Row],[Unit cost (as of BASE PERIOD)]]</f>
        <v>0</v>
      </c>
      <c r="J24" s="41">
        <f>Table12[[#This Row],[Extended cost]]*$N$2</f>
        <v>0</v>
      </c>
      <c r="K24" s="41">
        <f>(Table12[[#This Row],[Extended cost]]+Table12[[#This Row],[Profit]])</f>
        <v>0</v>
      </c>
    </row>
    <row r="25" spans="2:11" x14ac:dyDescent="0.25">
      <c r="B25" t="s">
        <v>325</v>
      </c>
      <c r="C25" t="s">
        <v>69</v>
      </c>
      <c r="E25" s="18"/>
      <c r="F25" s="131"/>
      <c r="G25" s="42"/>
      <c r="H25" s="41"/>
      <c r="I25" s="41">
        <f>Table12[[#This Row],[Quantity]]*Table12[[#This Row],[Unit cost (as of BASE PERIOD)]]</f>
        <v>0</v>
      </c>
      <c r="J25" s="41">
        <f>Table12[[#This Row],[Extended cost]]*$N$2</f>
        <v>0</v>
      </c>
      <c r="K25" s="41">
        <f>(Table12[[#This Row],[Extended cost]]+Table12[[#This Row],[Profit]])</f>
        <v>0</v>
      </c>
    </row>
    <row r="26" spans="2:11" x14ac:dyDescent="0.25">
      <c r="B26" t="s">
        <v>326</v>
      </c>
      <c r="C26" t="s">
        <v>69</v>
      </c>
      <c r="E26" s="18"/>
      <c r="F26" s="131"/>
      <c r="G26" s="42"/>
      <c r="H26" s="41"/>
      <c r="I26" s="41">
        <f>Table12[[#This Row],[Quantity]]*Table12[[#This Row],[Unit cost (as of BASE PERIOD)]]</f>
        <v>0</v>
      </c>
      <c r="J26" s="41">
        <f>Table12[[#This Row],[Extended cost]]*$N$2</f>
        <v>0</v>
      </c>
      <c r="K26" s="41">
        <f>(Table12[[#This Row],[Extended cost]]+Table12[[#This Row],[Profit]])</f>
        <v>0</v>
      </c>
    </row>
    <row r="27" spans="2:11" x14ac:dyDescent="0.25">
      <c r="B27" t="s">
        <v>327</v>
      </c>
      <c r="C27" t="s">
        <v>69</v>
      </c>
      <c r="E27" s="18"/>
      <c r="F27" s="131"/>
      <c r="G27" s="42"/>
      <c r="H27" s="41"/>
      <c r="I27" s="41">
        <f>Table12[[#This Row],[Quantity]]*Table12[[#This Row],[Unit cost (as of BASE PERIOD)]]</f>
        <v>0</v>
      </c>
      <c r="J27" s="41">
        <f>Table12[[#This Row],[Extended cost]]*$N$2</f>
        <v>0</v>
      </c>
      <c r="K27" s="41">
        <f>(Table12[[#This Row],[Extended cost]]+Table12[[#This Row],[Profit]])</f>
        <v>0</v>
      </c>
    </row>
    <row r="28" spans="2:11" x14ac:dyDescent="0.25">
      <c r="B28" t="s">
        <v>328</v>
      </c>
      <c r="C28" t="s">
        <v>69</v>
      </c>
      <c r="E28" s="18"/>
      <c r="F28" s="131"/>
      <c r="G28" s="42"/>
      <c r="H28" s="41"/>
      <c r="I28" s="41">
        <f>Table12[[#This Row],[Quantity]]*Table12[[#This Row],[Unit cost (as of BASE PERIOD)]]</f>
        <v>0</v>
      </c>
      <c r="J28" s="41">
        <f>Table12[[#This Row],[Extended cost]]*$N$2</f>
        <v>0</v>
      </c>
      <c r="K28" s="41">
        <f>(Table12[[#This Row],[Extended cost]]+Table12[[#This Row],[Profit]])</f>
        <v>0</v>
      </c>
    </row>
    <row r="29" spans="2:11" x14ac:dyDescent="0.25">
      <c r="B29" t="s">
        <v>329</v>
      </c>
      <c r="C29" t="s">
        <v>69</v>
      </c>
      <c r="E29" s="18"/>
      <c r="F29" s="131"/>
      <c r="G29" s="42"/>
      <c r="H29" s="41"/>
      <c r="I29" s="41">
        <f>Table12[[#This Row],[Quantity]]*Table12[[#This Row],[Unit cost (as of BASE PERIOD)]]</f>
        <v>0</v>
      </c>
      <c r="J29" s="41">
        <f>Table12[[#This Row],[Extended cost]]*$N$2</f>
        <v>0</v>
      </c>
      <c r="K29" s="41">
        <f>(Table12[[#This Row],[Extended cost]]+Table12[[#This Row],[Profit]])</f>
        <v>0</v>
      </c>
    </row>
    <row r="30" spans="2:11" x14ac:dyDescent="0.25">
      <c r="B30" t="s">
        <v>52</v>
      </c>
      <c r="H30" s="148"/>
      <c r="I30" s="148"/>
      <c r="J30" s="148"/>
      <c r="K30" s="148">
        <f>SUBTOTAL(109,Table12[Total Cost])</f>
        <v>0</v>
      </c>
    </row>
    <row r="31" spans="2:11" x14ac:dyDescent="0.25">
      <c r="B31" s="112" t="s">
        <v>163</v>
      </c>
    </row>
  </sheetData>
  <mergeCells count="1">
    <mergeCell ref="M1:N1"/>
  </mergeCells>
  <dataValidations count="2">
    <dataValidation type="list" allowBlank="1" showInputMessage="1" showErrorMessage="1" sqref="B3:B29">
      <formula1>Clin_List</formula1>
    </dataValidation>
    <dataValidation type="list" allowBlank="1" showInputMessage="1" showErrorMessage="1" sqref="E3:E29">
      <formula1>rngCurrencies</formula1>
    </dataValidation>
  </dataValidations>
  <pageMargins left="0.70866141732283472" right="0.70866141732283472" top="0.74803149606299213" bottom="0.74803149606299213" header="0.31496062992125984" footer="0.31496062992125984"/>
  <pageSetup paperSize="9" scale="88" fitToHeight="10" orientation="landscape" verticalDpi="1200" r:id="rId1"/>
  <headerFooter>
    <oddHeader>&amp;CNATO UNCLASSIFIED&amp;RCO-14252-NNMS</oddHeader>
    <oddFooter>&amp;CNATO UNCLASSIFIED&amp;RCO-14252-NNMS</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23f1cae-18bd-4bea-aab5-f371a379d937">NSIIDOCID-675770295-1199</_dlc_DocId>
    <_dlc_DocIdUrl xmlns="623f1cae-18bd-4bea-aab5-f371a379d937">
      <Url>https://dis.nr.ncia/nsii/ic/nciservice/_layouts/15/DocIdRedir.aspx?ID=NSIIDOCID-675770295-1199</Url>
      <Description>NSIIDOCID-675770295-1199</Description>
    </_dlc_DocIdUrl>
    <Type_x0020_Document xmlns="f88006e8-8b3a-4d76-a707-e7a9bb19ae7f">Admin Document</Type_x0020_Document>
  </documentManagement>
</p:properties>
</file>

<file path=customXml/item2.xml><?xml version="1.0" encoding="utf-8"?>
<?mso-contentType ?>
<SharedContentType xmlns="Microsoft.SharePoint.Taxonomy.ContentTypeSync" SourceId="fd456807-6760-4d1a-acbe-8bffdffcd3ac"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28B0E1F6B9706D4094CACBB613341753" ma:contentTypeVersion="4" ma:contentTypeDescription="Create a new document." ma:contentTypeScope="" ma:versionID="9be5be6e49f2a993a038db2776f63a6b">
  <xsd:schema xmlns:xsd="http://www.w3.org/2001/XMLSchema" xmlns:xs="http://www.w3.org/2001/XMLSchema" xmlns:p="http://schemas.microsoft.com/office/2006/metadata/properties" xmlns:ns2="f88006e8-8b3a-4d76-a707-e7a9bb19ae7f" xmlns:ns3="623f1cae-18bd-4bea-aab5-f371a379d937" targetNamespace="http://schemas.microsoft.com/office/2006/metadata/properties" ma:root="true" ma:fieldsID="e349987254dfa02f4591e526c091b669" ns2:_="" ns3:_="">
    <xsd:import namespace="f88006e8-8b3a-4d76-a707-e7a9bb19ae7f"/>
    <xsd:import namespace="623f1cae-18bd-4bea-aab5-f371a379d937"/>
    <xsd:element name="properties">
      <xsd:complexType>
        <xsd:sequence>
          <xsd:element name="documentManagement">
            <xsd:complexType>
              <xsd:all>
                <xsd:element ref="ns2:Type_x0020_Document"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006e8-8b3a-4d76-a707-e7a9bb19ae7f" elementFormDefault="qualified">
    <xsd:import namespace="http://schemas.microsoft.com/office/2006/documentManagement/types"/>
    <xsd:import namespace="http://schemas.microsoft.com/office/infopath/2007/PartnerControls"/>
    <xsd:element name="Type_x0020_Document" ma:index="7" nillable="true" ma:displayName="Type Document" ma:default="Admin Document" ma:format="Dropdown" ma:internalName="Type_x0020_Document">
      <xsd:simpleType>
        <xsd:restriction base="dms:Choice">
          <xsd:enumeration value="Admin Document"/>
          <xsd:enumeration value="Technical Report"/>
        </xsd:restriction>
      </xsd:simpleType>
    </xsd:element>
  </xsd:schema>
  <xsd:schema xmlns:xsd="http://www.w3.org/2001/XMLSchema" xmlns:xs="http://www.w3.org/2001/XMLSchema" xmlns:dms="http://schemas.microsoft.com/office/2006/documentManagement/types" xmlns:pc="http://schemas.microsoft.com/office/infopath/2007/PartnerControls" targetNamespace="623f1cae-18bd-4bea-aab5-f371a379d93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2A22398-BA11-44AE-B308-8ECD24330532}">
  <ds:schemaRefs>
    <ds:schemaRef ds:uri="http://purl.org/dc/dcmitype/"/>
    <ds:schemaRef ds:uri="http://www.w3.org/XML/1998/namespace"/>
    <ds:schemaRef ds:uri="http://purl.org/dc/terms/"/>
    <ds:schemaRef ds:uri="623f1cae-18bd-4bea-aab5-f371a379d937"/>
    <ds:schemaRef ds:uri="http://purl.org/dc/elements/1.1/"/>
    <ds:schemaRef ds:uri="http://schemas.microsoft.com/office/2006/documentManagement/types"/>
    <ds:schemaRef ds:uri="http://schemas.microsoft.com/office/2006/metadata/properties"/>
    <ds:schemaRef ds:uri="f88006e8-8b3a-4d76-a707-e7a9bb19ae7f"/>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158EF027-A4C8-4E57-9BF6-BC31BE395FC2}">
  <ds:schemaRefs>
    <ds:schemaRef ds:uri="Microsoft.SharePoint.Taxonomy.ContentTypeSync"/>
  </ds:schemaRefs>
</ds:datastoreItem>
</file>

<file path=customXml/itemProps3.xml><?xml version="1.0" encoding="utf-8"?>
<ds:datastoreItem xmlns:ds="http://schemas.openxmlformats.org/officeDocument/2006/customXml" ds:itemID="{D6BD544A-C56C-4AAB-B288-1B91EAC01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006e8-8b3a-4d76-a707-e7a9bb19ae7f"/>
    <ds:schemaRef ds:uri="623f1cae-18bd-4bea-aab5-f371a379d9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66131F0-0CB8-4034-9173-85169858395A}">
  <ds:schemaRefs>
    <ds:schemaRef ds:uri="http://schemas.microsoft.com/sharepoint/v3/contenttype/forms"/>
  </ds:schemaRefs>
</ds:datastoreItem>
</file>

<file path=customXml/itemProps5.xml><?xml version="1.0" encoding="utf-8"?>
<ds:datastoreItem xmlns:ds="http://schemas.openxmlformats.org/officeDocument/2006/customXml" ds:itemID="{3D9CF7DF-D27C-4CE8-ACEE-1FBE272E034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Instructions</vt:lpstr>
      <vt:lpstr>Automated Checks</vt:lpstr>
      <vt:lpstr>Offer Summary</vt:lpstr>
      <vt:lpstr>CLIN Summary</vt:lpstr>
      <vt:lpstr>Indexation</vt:lpstr>
      <vt:lpstr>Labour</vt:lpstr>
      <vt:lpstr>Material</vt:lpstr>
      <vt:lpstr>Travel</vt:lpstr>
      <vt:lpstr>ODC</vt:lpstr>
      <vt:lpstr>Rates</vt:lpstr>
      <vt:lpstr>CLIN Detail list</vt:lpstr>
      <vt:lpstr>Settings</vt:lpstr>
      <vt:lpstr>Clin_List</vt:lpstr>
      <vt:lpstr>'Automated Checks'!Print_Area</vt:lpstr>
      <vt:lpstr>'CLIN Summary'!Print_Area</vt:lpstr>
      <vt:lpstr>Instructions!Print_Area</vt:lpstr>
      <vt:lpstr>Labour!Print_Area</vt:lpstr>
      <vt:lpstr>Material!Print_Area</vt:lpstr>
      <vt:lpstr>ODC!Print_Area</vt:lpstr>
      <vt:lpstr>'Offer Summary'!Print_Area</vt:lpstr>
      <vt:lpstr>Rates!Print_Area</vt:lpstr>
      <vt:lpstr>Travel!Print_Area</vt:lpstr>
      <vt:lpstr>rngCurrencies</vt:lpstr>
      <vt:lpstr>Tot_CS_Base</vt:lpstr>
      <vt:lpstr>Tot_CS_OptEval</vt:lpstr>
      <vt:lpstr>Tot_Labour</vt:lpstr>
      <vt:lpstr>Tot_Material</vt:lpstr>
      <vt:lpstr>Tot_ODC</vt:lpstr>
      <vt:lpstr>Tot_OS_Base</vt:lpstr>
      <vt:lpstr>Tot_OS_OptEval</vt:lpstr>
      <vt:lpstr>Tot_Travel</vt:lpstr>
    </vt:vector>
  </TitlesOfParts>
  <Company>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Book I Bidding Sheets  IFB-CO-115751-NCI CLS AMD 3_new Dimitrios</dc:title>
  <dc:creator>Green Sarah</dc:creator>
  <cp:lastModifiedBy>Bozoudis Michail</cp:lastModifiedBy>
  <cp:lastPrinted>2018-08-17T12:06:07Z</cp:lastPrinted>
  <dcterms:created xsi:type="dcterms:W3CDTF">2017-07-10T07:03:59Z</dcterms:created>
  <dcterms:modified xsi:type="dcterms:W3CDTF">2023-04-15T18:02:57Z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0x01010028B0E1F6B9706D4094CACBB613341753</vt:lpwstr>
  </property>
  <property fmtid="{D5CDD505-2E9C-101B-9397-08002B2CF9AE}" pid="3" name="_dlc_DocIdItemGuid">
    <vt:lpwstr>40c99a3d-e215-45a7-806e-1494d8be03f4</vt:lpwstr>
  </property>
</Properties>
</file>