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il.Bozoudis\Desktop\"/>
    </mc:Choice>
  </mc:AlternateContent>
  <bookViews>
    <workbookView xWindow="0" yWindow="0" windowWidth="28800" windowHeight="14100" tabRatio="589" firstSheet="1" activeTab="2"/>
  </bookViews>
  <sheets>
    <sheet name="Instructions" sheetId="30" r:id="rId1"/>
    <sheet name="Automated Checks" sheetId="33" r:id="rId2"/>
    <sheet name="Offer Summary" sheetId="23" r:id="rId3"/>
    <sheet name="CLIN Summary" sheetId="10" r:id="rId4"/>
    <sheet name="Indexation" sheetId="34" r:id="rId5"/>
    <sheet name="Labour" sheetId="26" r:id="rId6"/>
    <sheet name="Material" sheetId="14" r:id="rId7"/>
    <sheet name="Travel" sheetId="15" r:id="rId8"/>
    <sheet name="ODC" sheetId="16" r:id="rId9"/>
    <sheet name="Rates" sheetId="8" r:id="rId10"/>
    <sheet name="CLIN Detail list" sheetId="24" state="hidden" r:id="rId11"/>
    <sheet name="Settings" sheetId="27" state="hidden" r:id="rId12"/>
  </sheets>
  <definedNames>
    <definedName name="_xlnm._FilterDatabase" localSheetId="3" hidden="1">'CLIN Summary'!$N$1:$N$120</definedName>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Clin_List">'CLIN Detail list'!$A$8:$A$35</definedName>
    <definedName name="_xlnm.Print_Area" localSheetId="1">'Automated Checks'!$B$2:$D$39</definedName>
    <definedName name="_xlnm.Print_Area" localSheetId="3">'CLIN Summary'!$B$1:$Q$120</definedName>
    <definedName name="_xlnm.Print_Area" localSheetId="0">Instructions!$B$1:$C$9</definedName>
    <definedName name="_xlnm.Print_Area" localSheetId="5">CLIN2_Labour102[#All]</definedName>
    <definedName name="_xlnm.Print_Area" localSheetId="6">CLIN1_Material11[#All]</definedName>
    <definedName name="_xlnm.Print_Area" localSheetId="8">Table12[#All]</definedName>
    <definedName name="_xlnm.Print_Area" localSheetId="2">'Offer Summary'!$B$3:$D$26</definedName>
    <definedName name="_xlnm.Print_Area" localSheetId="9">Rates!$B$2:$D$9</definedName>
    <definedName name="_xlnm.Print_Area" localSheetId="7">Table3812[#All]</definedName>
    <definedName name="rngCurrencies">Settings!$A$2:$A$19</definedName>
    <definedName name="Tot_CS_Base">'CLIN Summary'!$P$36</definedName>
    <definedName name="Tot_CS_OptEval">'CLIN Summary'!$P$119</definedName>
    <definedName name="Tot_CS_OptNonEval">'CLIN Summary'!#REF!</definedName>
    <definedName name="Tot_Labour">CLIN2_Labour102[[#Totals],[Fully burdened cost]]</definedName>
    <definedName name="Tot_Material">CLIN1_Material11[[#Totals],[Fully burdened cost]]</definedName>
    <definedName name="Tot_ODC">Table12[[#Totals],[Total Cost]]</definedName>
    <definedName name="Tot_OS_Base">'Offer Summary'!$D$15</definedName>
    <definedName name="Tot_OS_OptEval">'Offer Summary'!$D$26</definedName>
    <definedName name="Tot_OS_OptNonEval">'Offer Summary'!#REF!</definedName>
    <definedName name="Tot_Travel">Table3812[[#Totals],[Total Cost]]</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D6" i="23" l="1"/>
  <c r="D7" i="23"/>
  <c r="D9" i="33"/>
  <c r="D10" i="33"/>
  <c r="F33" i="33"/>
  <c r="F34" i="33"/>
  <c r="F35" i="33"/>
  <c r="F36" i="33"/>
  <c r="F37" i="33"/>
  <c r="F38" i="33"/>
  <c r="F39" i="33"/>
  <c r="F32" i="33"/>
  <c r="F31" i="33"/>
  <c r="F30" i="33"/>
  <c r="F22" i="33"/>
  <c r="F23" i="33"/>
  <c r="F24" i="33"/>
  <c r="F25" i="33"/>
  <c r="F26" i="33"/>
  <c r="F27" i="33"/>
  <c r="F28" i="33"/>
  <c r="F29" i="33"/>
  <c r="F21" i="33"/>
  <c r="F15" i="33"/>
  <c r="F16" i="33"/>
  <c r="F17" i="33"/>
  <c r="D17" i="33" s="1"/>
  <c r="F18" i="33"/>
  <c r="F19" i="33"/>
  <c r="F20" i="33"/>
  <c r="F14" i="33"/>
  <c r="F13" i="33"/>
  <c r="I94" i="10" l="1"/>
  <c r="H94" i="10"/>
  <c r="I93" i="10"/>
  <c r="H93" i="10"/>
  <c r="H56" i="10" l="1"/>
  <c r="O54" i="10"/>
  <c r="O46" i="10"/>
  <c r="P46" i="10"/>
  <c r="N99" i="10"/>
  <c r="I96" i="10"/>
  <c r="H96" i="10"/>
  <c r="I95" i="10"/>
  <c r="K95" i="10" s="1"/>
  <c r="H95" i="10"/>
  <c r="I92" i="10"/>
  <c r="H92" i="10"/>
  <c r="N96" i="10"/>
  <c r="N95" i="10"/>
  <c r="N94" i="10"/>
  <c r="N93" i="10"/>
  <c r="N92" i="10"/>
  <c r="O45" i="10"/>
  <c r="N83" i="10"/>
  <c r="N84" i="10"/>
  <c r="N85" i="10"/>
  <c r="N86" i="10"/>
  <c r="N87" i="10"/>
  <c r="N88" i="10"/>
  <c r="N89" i="10"/>
  <c r="N82" i="10"/>
  <c r="N73" i="10"/>
  <c r="N74" i="10"/>
  <c r="N75" i="10"/>
  <c r="N76" i="10"/>
  <c r="N77" i="10"/>
  <c r="N78" i="10"/>
  <c r="N79" i="10"/>
  <c r="N72" i="10"/>
  <c r="N63" i="10"/>
  <c r="N64" i="10"/>
  <c r="N65" i="10"/>
  <c r="N66" i="10"/>
  <c r="N67" i="10"/>
  <c r="N68" i="10"/>
  <c r="N69" i="10"/>
  <c r="N62" i="10"/>
  <c r="N53" i="10"/>
  <c r="N54" i="10"/>
  <c r="N55" i="10"/>
  <c r="N56" i="10"/>
  <c r="N57" i="10"/>
  <c r="N58" i="10"/>
  <c r="N59" i="10"/>
  <c r="N52" i="10"/>
  <c r="H83" i="10"/>
  <c r="I83" i="10"/>
  <c r="H84" i="10"/>
  <c r="K84" i="10" s="1"/>
  <c r="I84" i="10"/>
  <c r="H85" i="10"/>
  <c r="I85" i="10"/>
  <c r="H86" i="10"/>
  <c r="I86" i="10"/>
  <c r="H87" i="10"/>
  <c r="I87" i="10"/>
  <c r="H88" i="10"/>
  <c r="K88" i="10" s="1"/>
  <c r="I88" i="10"/>
  <c r="H89" i="10"/>
  <c r="I89" i="10"/>
  <c r="I82" i="10"/>
  <c r="H82" i="10"/>
  <c r="H73" i="10"/>
  <c r="I73" i="10"/>
  <c r="H74" i="10"/>
  <c r="K74" i="10" s="1"/>
  <c r="I74" i="10"/>
  <c r="H75" i="10"/>
  <c r="I75" i="10"/>
  <c r="H76" i="10"/>
  <c r="I76" i="10"/>
  <c r="H77" i="10"/>
  <c r="I77" i="10"/>
  <c r="H78" i="10"/>
  <c r="I78" i="10"/>
  <c r="H79" i="10"/>
  <c r="I79" i="10"/>
  <c r="I72" i="10"/>
  <c r="H72" i="10"/>
  <c r="K72" i="10" s="1"/>
  <c r="H63" i="10"/>
  <c r="I63" i="10"/>
  <c r="H64" i="10"/>
  <c r="K64" i="10" s="1"/>
  <c r="I64" i="10"/>
  <c r="H65" i="10"/>
  <c r="I65" i="10"/>
  <c r="H66" i="10"/>
  <c r="I66" i="10"/>
  <c r="K66" i="10" s="1"/>
  <c r="H67" i="10"/>
  <c r="I67" i="10"/>
  <c r="H68" i="10"/>
  <c r="K68" i="10" s="1"/>
  <c r="I68" i="10"/>
  <c r="H69" i="10"/>
  <c r="I69" i="10"/>
  <c r="I62" i="10"/>
  <c r="H62" i="10"/>
  <c r="H53" i="10"/>
  <c r="I53" i="10"/>
  <c r="K53" i="10" s="1"/>
  <c r="H54" i="10"/>
  <c r="I54" i="10"/>
  <c r="H55" i="10"/>
  <c r="I55" i="10"/>
  <c r="I56" i="10"/>
  <c r="H57" i="10"/>
  <c r="I57" i="10"/>
  <c r="H58" i="10"/>
  <c r="I58" i="10"/>
  <c r="H59" i="10"/>
  <c r="I59" i="10"/>
  <c r="K89" i="10" s="1"/>
  <c r="I52" i="10"/>
  <c r="H52" i="10"/>
  <c r="K93" i="10"/>
  <c r="K94" i="10"/>
  <c r="K92" i="10"/>
  <c r="K54" i="10"/>
  <c r="K56" i="10"/>
  <c r="K57" i="10"/>
  <c r="O57" i="10" s="1"/>
  <c r="P57" i="10" s="1"/>
  <c r="K58" i="10"/>
  <c r="P43" i="10"/>
  <c r="P44" i="10"/>
  <c r="P45" i="10"/>
  <c r="P47" i="10"/>
  <c r="P48" i="10"/>
  <c r="P49" i="10"/>
  <c r="P42" i="10"/>
  <c r="O43" i="10"/>
  <c r="O42" i="10"/>
  <c r="O44" i="10"/>
  <c r="O47" i="10"/>
  <c r="O48" i="10"/>
  <c r="O49" i="10"/>
  <c r="P34" i="10"/>
  <c r="P31" i="10"/>
  <c r="P28" i="10"/>
  <c r="P27" i="10"/>
  <c r="P26" i="10"/>
  <c r="P25" i="10"/>
  <c r="P24" i="10"/>
  <c r="P23" i="10"/>
  <c r="P22" i="10"/>
  <c r="P21" i="10"/>
  <c r="P20" i="10"/>
  <c r="P11" i="10"/>
  <c r="P12" i="10"/>
  <c r="P13" i="10"/>
  <c r="P14" i="10"/>
  <c r="P15" i="10"/>
  <c r="P16" i="10"/>
  <c r="P10" i="10"/>
  <c r="P6" i="10"/>
  <c r="O34" i="10"/>
  <c r="O31" i="10"/>
  <c r="O28" i="10"/>
  <c r="O27" i="10"/>
  <c r="O26" i="10"/>
  <c r="O25" i="10"/>
  <c r="O24" i="10"/>
  <c r="O23" i="10"/>
  <c r="O22" i="10"/>
  <c r="O21" i="10"/>
  <c r="O20" i="10"/>
  <c r="O16" i="10"/>
  <c r="O15" i="10"/>
  <c r="O14" i="10"/>
  <c r="O13" i="10"/>
  <c r="O12" i="10"/>
  <c r="O11" i="10"/>
  <c r="O10" i="10"/>
  <c r="O6" i="10"/>
  <c r="P50" i="10"/>
  <c r="D16" i="23" s="1"/>
  <c r="C24" i="23"/>
  <c r="C23" i="23"/>
  <c r="C22" i="23"/>
  <c r="C21" i="23"/>
  <c r="C20" i="23"/>
  <c r="C19" i="23"/>
  <c r="C18" i="23"/>
  <c r="C17" i="23"/>
  <c r="C16" i="23"/>
  <c r="K86" i="10"/>
  <c r="K85" i="10"/>
  <c r="K82" i="10"/>
  <c r="K78" i="10"/>
  <c r="K76" i="10"/>
  <c r="J58" i="10"/>
  <c r="J56" i="10"/>
  <c r="J54" i="10"/>
  <c r="K52" i="10"/>
  <c r="J52" i="10"/>
  <c r="J42" i="10"/>
  <c r="N42" i="10"/>
  <c r="J43" i="10"/>
  <c r="N43" i="10"/>
  <c r="J44" i="10"/>
  <c r="N44" i="10"/>
  <c r="J45" i="10"/>
  <c r="N45" i="10"/>
  <c r="J46" i="10"/>
  <c r="N46" i="10"/>
  <c r="J47" i="10"/>
  <c r="N47" i="10"/>
  <c r="J48" i="10"/>
  <c r="N48" i="10"/>
  <c r="J49" i="10"/>
  <c r="N49" i="10"/>
  <c r="C13" i="23"/>
  <c r="K96" i="10" l="1"/>
  <c r="O53" i="10"/>
  <c r="P53" i="10" s="1"/>
  <c r="K87" i="10"/>
  <c r="O87" i="10" s="1"/>
  <c r="P87" i="10" s="1"/>
  <c r="J53" i="10"/>
  <c r="K67" i="10"/>
  <c r="K73" i="10"/>
  <c r="O73" i="10" s="1"/>
  <c r="P73" i="10" s="1"/>
  <c r="K77" i="10"/>
  <c r="K55" i="10"/>
  <c r="O55" i="10" s="1"/>
  <c r="P55" i="10" s="1"/>
  <c r="J57" i="10"/>
  <c r="K83" i="10"/>
  <c r="J55" i="10"/>
  <c r="J59" i="10"/>
  <c r="K59" i="10"/>
  <c r="K65" i="10"/>
  <c r="K69" i="10"/>
  <c r="K75" i="10"/>
  <c r="K79" i="10"/>
  <c r="J68" i="10"/>
  <c r="O58" i="10"/>
  <c r="P58" i="10" s="1"/>
  <c r="J64" i="10"/>
  <c r="K62" i="10"/>
  <c r="J72" i="10"/>
  <c r="O75" i="10"/>
  <c r="P75" i="10" s="1"/>
  <c r="O86" i="10"/>
  <c r="P86" i="10" s="1"/>
  <c r="J79" i="10"/>
  <c r="O56" i="10"/>
  <c r="P56" i="10" s="1"/>
  <c r="J69" i="10"/>
  <c r="J82" i="10"/>
  <c r="J84" i="10"/>
  <c r="O88" i="10"/>
  <c r="P88" i="10" s="1"/>
  <c r="O59" i="10"/>
  <c r="P59" i="10" s="1"/>
  <c r="O52" i="10"/>
  <c r="P52" i="10" s="1"/>
  <c r="J62" i="10"/>
  <c r="O64" i="10"/>
  <c r="P64" i="10" s="1"/>
  <c r="O89" i="10"/>
  <c r="P89" i="10" s="1"/>
  <c r="J67" i="10"/>
  <c r="J78" i="10"/>
  <c r="O82" i="10"/>
  <c r="P82" i="10" s="1"/>
  <c r="J89" i="10"/>
  <c r="O74" i="10"/>
  <c r="P74" i="10" s="1"/>
  <c r="J66" i="10"/>
  <c r="J88" i="10"/>
  <c r="O84" i="10"/>
  <c r="P84" i="10" s="1"/>
  <c r="J65" i="10"/>
  <c r="J76" i="10"/>
  <c r="O78" i="10"/>
  <c r="P78" i="10" s="1"/>
  <c r="J87" i="10"/>
  <c r="J75" i="10"/>
  <c r="J86" i="10"/>
  <c r="P54" i="10"/>
  <c r="J63" i="10"/>
  <c r="J74" i="10"/>
  <c r="O76" i="10"/>
  <c r="P76" i="10" s="1"/>
  <c r="J85" i="10"/>
  <c r="J73" i="10" l="1"/>
  <c r="O77" i="10"/>
  <c r="P77" i="10" s="1"/>
  <c r="O83" i="10"/>
  <c r="P83" i="10" s="1"/>
  <c r="P90" i="10" s="1"/>
  <c r="D20" i="23" s="1"/>
  <c r="K63" i="10"/>
  <c r="O63" i="10" s="1"/>
  <c r="P63" i="10" s="1"/>
  <c r="J83" i="10"/>
  <c r="J77" i="10"/>
  <c r="P60" i="10"/>
  <c r="D17" i="23" s="1"/>
  <c r="O67" i="10"/>
  <c r="P67" i="10" s="1"/>
  <c r="O79" i="10"/>
  <c r="P79" i="10" s="1"/>
  <c r="O69" i="10"/>
  <c r="P69" i="10" s="1"/>
  <c r="O62" i="10"/>
  <c r="P62" i="10" s="1"/>
  <c r="O72" i="10"/>
  <c r="P72" i="10" s="1"/>
  <c r="O66" i="10"/>
  <c r="P66" i="10" s="1"/>
  <c r="O65" i="10"/>
  <c r="P65" i="10" s="1"/>
  <c r="O68" i="10"/>
  <c r="P68" i="10" s="1"/>
  <c r="O85" i="10"/>
  <c r="P85" i="10" s="1"/>
  <c r="B9" i="24"/>
  <c r="F9" i="24" s="1"/>
  <c r="G14" i="33" s="1"/>
  <c r="C9" i="24"/>
  <c r="D9" i="24"/>
  <c r="E9" i="24"/>
  <c r="B10" i="24"/>
  <c r="C10" i="24"/>
  <c r="D10" i="24"/>
  <c r="F10" i="24" s="1"/>
  <c r="G15" i="33" s="1"/>
  <c r="E10" i="24"/>
  <c r="B11" i="24"/>
  <c r="F11" i="24" s="1"/>
  <c r="G16" i="33" s="1"/>
  <c r="C11" i="24"/>
  <c r="D11" i="24"/>
  <c r="E11" i="24"/>
  <c r="B12" i="24"/>
  <c r="C12" i="24"/>
  <c r="F12" i="24" s="1"/>
  <c r="G17" i="33" s="1"/>
  <c r="D12" i="24"/>
  <c r="E12" i="24"/>
  <c r="B13" i="24"/>
  <c r="C13" i="24"/>
  <c r="D13" i="24"/>
  <c r="E13" i="24"/>
  <c r="F13" i="24"/>
  <c r="G18" i="33" s="1"/>
  <c r="B14" i="24"/>
  <c r="C14" i="24"/>
  <c r="F14" i="24" s="1"/>
  <c r="G19" i="33" s="1"/>
  <c r="D14" i="24"/>
  <c r="E14" i="24"/>
  <c r="B15" i="24"/>
  <c r="C15" i="24"/>
  <c r="F15" i="24" s="1"/>
  <c r="G20" i="33" s="1"/>
  <c r="D15" i="24"/>
  <c r="E15" i="24"/>
  <c r="B16" i="24"/>
  <c r="F16" i="24" s="1"/>
  <c r="G21" i="33" s="1"/>
  <c r="C16" i="24"/>
  <c r="D16" i="24"/>
  <c r="E16" i="24"/>
  <c r="B17" i="24"/>
  <c r="F17" i="24" s="1"/>
  <c r="G22" i="33" s="1"/>
  <c r="C17" i="24"/>
  <c r="D17" i="24"/>
  <c r="E17" i="24"/>
  <c r="B18" i="24"/>
  <c r="C18" i="24"/>
  <c r="D18" i="24"/>
  <c r="F18" i="24" s="1"/>
  <c r="G23" i="33" s="1"/>
  <c r="E18" i="24"/>
  <c r="B19" i="24"/>
  <c r="F19" i="24" s="1"/>
  <c r="G24" i="33" s="1"/>
  <c r="C19" i="24"/>
  <c r="D19" i="24"/>
  <c r="E19" i="24"/>
  <c r="B20" i="24"/>
  <c r="C20" i="24"/>
  <c r="F20" i="24" s="1"/>
  <c r="G25" i="33" s="1"/>
  <c r="D20" i="24"/>
  <c r="E20" i="24"/>
  <c r="B21" i="24"/>
  <c r="C21" i="24"/>
  <c r="D21" i="24"/>
  <c r="E21" i="24"/>
  <c r="F21" i="24"/>
  <c r="G26" i="33" s="1"/>
  <c r="B22" i="24"/>
  <c r="F22" i="24" s="1"/>
  <c r="G27" i="33" s="1"/>
  <c r="C22" i="24"/>
  <c r="D22" i="24"/>
  <c r="E22" i="24"/>
  <c r="B23" i="24"/>
  <c r="C23" i="24"/>
  <c r="F23" i="24" s="1"/>
  <c r="G28" i="33" s="1"/>
  <c r="D23" i="24"/>
  <c r="E23" i="24"/>
  <c r="B24" i="24"/>
  <c r="F24" i="24" s="1"/>
  <c r="G29" i="33" s="1"/>
  <c r="C24" i="24"/>
  <c r="D24" i="24"/>
  <c r="E24" i="24"/>
  <c r="B25" i="24"/>
  <c r="F25" i="24" s="1"/>
  <c r="G30" i="33" s="1"/>
  <c r="C25" i="24"/>
  <c r="D25" i="24"/>
  <c r="E25" i="24"/>
  <c r="B26" i="24"/>
  <c r="C26" i="24"/>
  <c r="D26" i="24"/>
  <c r="F26" i="24" s="1"/>
  <c r="G31" i="33" s="1"/>
  <c r="E26" i="24"/>
  <c r="B27" i="24"/>
  <c r="F27" i="24" s="1"/>
  <c r="G32" i="33" s="1"/>
  <c r="C27" i="24"/>
  <c r="D27" i="24"/>
  <c r="E27" i="24"/>
  <c r="B28" i="24"/>
  <c r="C28" i="24"/>
  <c r="F28" i="24" s="1"/>
  <c r="G33" i="33" s="1"/>
  <c r="D28" i="24"/>
  <c r="E28" i="24"/>
  <c r="B29" i="24"/>
  <c r="C29" i="24"/>
  <c r="D29" i="24"/>
  <c r="E29" i="24"/>
  <c r="F29" i="24"/>
  <c r="G34" i="33" s="1"/>
  <c r="B30" i="24"/>
  <c r="F30" i="24" s="1"/>
  <c r="G35" i="33" s="1"/>
  <c r="C30" i="24"/>
  <c r="D30" i="24"/>
  <c r="E30" i="24"/>
  <c r="B31" i="24"/>
  <c r="C31" i="24"/>
  <c r="F31" i="24" s="1"/>
  <c r="G36" i="33" s="1"/>
  <c r="D31" i="24"/>
  <c r="E31" i="24"/>
  <c r="B32" i="24"/>
  <c r="C32" i="24"/>
  <c r="D32" i="24"/>
  <c r="E32" i="24"/>
  <c r="F32" i="24"/>
  <c r="G37" i="33" s="1"/>
  <c r="B33" i="24"/>
  <c r="F33" i="24" s="1"/>
  <c r="G38" i="33" s="1"/>
  <c r="C33" i="24"/>
  <c r="D33" i="24"/>
  <c r="E33" i="24"/>
  <c r="B34" i="24"/>
  <c r="C34" i="24"/>
  <c r="D34" i="24"/>
  <c r="F34" i="24" s="1"/>
  <c r="G39" i="33" s="1"/>
  <c r="E34" i="24"/>
  <c r="H114" i="10"/>
  <c r="K114" i="10" s="1"/>
  <c r="I114" i="10"/>
  <c r="H115" i="10"/>
  <c r="I115" i="10"/>
  <c r="H116" i="10"/>
  <c r="K116" i="10" s="1"/>
  <c r="I116" i="10"/>
  <c r="H117" i="10"/>
  <c r="K117" i="10" s="1"/>
  <c r="I117" i="10"/>
  <c r="H107" i="10"/>
  <c r="K107" i="10" s="1"/>
  <c r="I107" i="10"/>
  <c r="H108" i="10"/>
  <c r="I108" i="10"/>
  <c r="H109" i="10"/>
  <c r="K109" i="10" s="1"/>
  <c r="I109" i="10"/>
  <c r="H110" i="10"/>
  <c r="K110" i="10" s="1"/>
  <c r="I110" i="10"/>
  <c r="H100" i="10"/>
  <c r="K100" i="10" s="1"/>
  <c r="I100" i="10"/>
  <c r="H101" i="10"/>
  <c r="I101" i="10"/>
  <c r="H102" i="10"/>
  <c r="K102" i="10" s="1"/>
  <c r="I102" i="10"/>
  <c r="H103" i="10"/>
  <c r="K103" i="10" s="1"/>
  <c r="I103" i="10"/>
  <c r="C12" i="23"/>
  <c r="K115" i="10" l="1"/>
  <c r="K108" i="10"/>
  <c r="K101" i="10"/>
  <c r="P70" i="10"/>
  <c r="D18" i="23" s="1"/>
  <c r="P80" i="10"/>
  <c r="D19" i="23" s="1"/>
  <c r="J117" i="10"/>
  <c r="J103" i="10"/>
  <c r="J110" i="10"/>
  <c r="J109" i="10"/>
  <c r="I113" i="10" l="1"/>
  <c r="H113" i="10"/>
  <c r="I106" i="10"/>
  <c r="H106" i="10"/>
  <c r="K106" i="10" s="1"/>
  <c r="K113" i="10" l="1"/>
  <c r="J96" i="10"/>
  <c r="O96" i="10" l="1"/>
  <c r="P96" i="10" s="1"/>
  <c r="N103" i="10"/>
  <c r="O103" i="10" s="1"/>
  <c r="N110" i="10"/>
  <c r="N117" i="10"/>
  <c r="D39" i="33"/>
  <c r="C39" i="33" s="1"/>
  <c r="N6" i="10"/>
  <c r="C5" i="33"/>
  <c r="C6" i="33"/>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 i="16"/>
  <c r="J4" i="15"/>
  <c r="J5" i="15"/>
  <c r="J6" i="15"/>
  <c r="J7" i="15"/>
  <c r="J8" i="15"/>
  <c r="J9" i="15"/>
  <c r="J10" i="15"/>
  <c r="J11" i="15"/>
  <c r="J12" i="15"/>
  <c r="J13" i="15"/>
  <c r="J14" i="15"/>
  <c r="J15" i="15"/>
  <c r="J16" i="15"/>
  <c r="J17" i="15"/>
  <c r="J18" i="15"/>
  <c r="J19" i="15"/>
  <c r="J20" i="15"/>
  <c r="J21" i="15"/>
  <c r="J22" i="15"/>
  <c r="J23" i="15"/>
  <c r="J24" i="15"/>
  <c r="J25" i="15"/>
  <c r="J26" i="15"/>
  <c r="J27" i="15"/>
  <c r="J28" i="15"/>
  <c r="J29" i="15"/>
  <c r="J3" i="15"/>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 i="14"/>
  <c r="N34" i="10"/>
  <c r="N31" i="10"/>
  <c r="N24" i="10"/>
  <c r="N25" i="10"/>
  <c r="N26" i="10"/>
  <c r="N27" i="10"/>
  <c r="N28" i="10"/>
  <c r="N23" i="10"/>
  <c r="N22" i="10"/>
  <c r="N21" i="10"/>
  <c r="N20" i="10"/>
  <c r="N11" i="10"/>
  <c r="N12" i="10"/>
  <c r="N13" i="10"/>
  <c r="N14" i="10"/>
  <c r="N15" i="10"/>
  <c r="N16" i="10"/>
  <c r="N10" i="10"/>
  <c r="J34" i="10"/>
  <c r="J31" i="10"/>
  <c r="J28" i="10"/>
  <c r="J27" i="10"/>
  <c r="J26" i="10"/>
  <c r="J25" i="10"/>
  <c r="J24" i="10"/>
  <c r="J23" i="10"/>
  <c r="J22" i="10"/>
  <c r="J21" i="10"/>
  <c r="J20" i="10"/>
  <c r="J16" i="10"/>
  <c r="J15" i="10"/>
  <c r="J14" i="10"/>
  <c r="J13" i="10"/>
  <c r="J12" i="10"/>
  <c r="J11" i="10"/>
  <c r="J10" i="10"/>
  <c r="J6" i="10"/>
  <c r="I99" i="10"/>
  <c r="H99" i="10"/>
  <c r="G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E4" i="34"/>
  <c r="C4" i="34"/>
  <c r="J95" i="10"/>
  <c r="J94" i="10"/>
  <c r="J93" i="10"/>
  <c r="J92" i="10"/>
  <c r="K99" i="10" l="1"/>
  <c r="O117" i="10"/>
  <c r="P117" i="10" s="1"/>
  <c r="O110" i="10"/>
  <c r="P110" i="10" s="1"/>
  <c r="P7" i="10"/>
  <c r="D21" i="33"/>
  <c r="C21" i="33" s="1"/>
  <c r="D32" i="33"/>
  <c r="C32" i="33" s="1"/>
  <c r="N114" i="10"/>
  <c r="O114" i="10" s="1"/>
  <c r="N100" i="10"/>
  <c r="N107" i="10"/>
  <c r="N101" i="10"/>
  <c r="N108" i="10"/>
  <c r="N115" i="10"/>
  <c r="O115" i="10" s="1"/>
  <c r="N102" i="10"/>
  <c r="N109" i="10"/>
  <c r="N116" i="10"/>
  <c r="O116" i="10" s="1"/>
  <c r="D13" i="33"/>
  <c r="C13" i="33" s="1"/>
  <c r="D38" i="33"/>
  <c r="C38" i="33" s="1"/>
  <c r="N113" i="10"/>
  <c r="O113" i="10" s="1"/>
  <c r="P113" i="10" s="1"/>
  <c r="N106" i="10"/>
  <c r="O106" i="10" s="1"/>
  <c r="P106" i="10" s="1"/>
  <c r="J114" i="10"/>
  <c r="J100" i="10"/>
  <c r="P103" i="10"/>
  <c r="J107" i="10"/>
  <c r="J113" i="10"/>
  <c r="J101" i="10"/>
  <c r="J116" i="10"/>
  <c r="J106" i="10"/>
  <c r="J115" i="10"/>
  <c r="J108" i="10"/>
  <c r="J102" i="10"/>
  <c r="J99" i="10"/>
  <c r="J17" i="16"/>
  <c r="J25" i="16"/>
  <c r="J29" i="16"/>
  <c r="P32" i="10" l="1"/>
  <c r="D12" i="23" s="1"/>
  <c r="P35" i="10"/>
  <c r="D13" i="23" s="1"/>
  <c r="P17" i="10"/>
  <c r="P29" i="10"/>
  <c r="K13" i="15"/>
  <c r="L13" i="15" s="1"/>
  <c r="K21" i="15"/>
  <c r="L21" i="15" s="1"/>
  <c r="K29" i="15"/>
  <c r="L29" i="15" s="1"/>
  <c r="K19" i="15"/>
  <c r="L19" i="15" s="1"/>
  <c r="K25" i="15"/>
  <c r="L25" i="15" s="1"/>
  <c r="K17" i="15"/>
  <c r="L17" i="15" s="1"/>
  <c r="K20" i="15"/>
  <c r="L20" i="15" s="1"/>
  <c r="K12" i="15"/>
  <c r="L12" i="15" s="1"/>
  <c r="K27" i="15"/>
  <c r="L27" i="15" s="1"/>
  <c r="K23" i="15"/>
  <c r="L23" i="15" s="1"/>
  <c r="K15" i="15"/>
  <c r="L15" i="15" s="1"/>
  <c r="J21" i="16"/>
  <c r="K21" i="16" s="1"/>
  <c r="J13" i="16"/>
  <c r="K13" i="16" s="1"/>
  <c r="J5" i="16"/>
  <c r="K5" i="16" s="1"/>
  <c r="J20" i="16"/>
  <c r="K20" i="16" s="1"/>
  <c r="J12" i="16"/>
  <c r="K12" i="16" s="1"/>
  <c r="J4" i="16"/>
  <c r="K4" i="16" s="1"/>
  <c r="J28" i="16"/>
  <c r="K28" i="16" s="1"/>
  <c r="J24" i="16"/>
  <c r="K24" i="16" s="1"/>
  <c r="J16" i="16"/>
  <c r="K16" i="16" s="1"/>
  <c r="J19" i="16"/>
  <c r="K19" i="16" s="1"/>
  <c r="J11" i="16"/>
  <c r="K11" i="16" s="1"/>
  <c r="J8" i="16"/>
  <c r="K8" i="16" s="1"/>
  <c r="K29" i="16"/>
  <c r="K25" i="16"/>
  <c r="K17" i="16"/>
  <c r="J10" i="16"/>
  <c r="K10" i="16" s="1"/>
  <c r="J9" i="16"/>
  <c r="K9" i="16" s="1"/>
  <c r="J18" i="16"/>
  <c r="K18" i="16" s="1"/>
  <c r="J27" i="16"/>
  <c r="K27" i="16" s="1"/>
  <c r="J23" i="16"/>
  <c r="K23" i="16" s="1"/>
  <c r="J15" i="16"/>
  <c r="K15" i="16" s="1"/>
  <c r="J7" i="16"/>
  <c r="K7" i="16" s="1"/>
  <c r="J26" i="16"/>
  <c r="K26" i="16" s="1"/>
  <c r="J22" i="16"/>
  <c r="K22" i="16" s="1"/>
  <c r="J14" i="16"/>
  <c r="K14" i="16" s="1"/>
  <c r="J6" i="16"/>
  <c r="K6" i="16" s="1"/>
  <c r="D4" i="34"/>
  <c r="F4" i="34"/>
  <c r="P36" i="10" l="1"/>
  <c r="K16" i="15"/>
  <c r="L16" i="15" s="1"/>
  <c r="K18" i="15"/>
  <c r="L18" i="15" s="1"/>
  <c r="K22" i="15"/>
  <c r="L22" i="15" s="1"/>
  <c r="K26" i="15"/>
  <c r="L26" i="15" s="1"/>
  <c r="K24" i="15"/>
  <c r="L24" i="15" s="1"/>
  <c r="K14" i="15"/>
  <c r="L14" i="15" s="1"/>
  <c r="C5" i="34"/>
  <c r="E5" i="34"/>
  <c r="K28" i="15" l="1"/>
  <c r="L28" i="15" s="1"/>
  <c r="C6" i="34"/>
  <c r="D5" i="34"/>
  <c r="E6" i="34"/>
  <c r="F5" i="34"/>
  <c r="C7" i="34" l="1"/>
  <c r="D6" i="34"/>
  <c r="E7" i="34"/>
  <c r="F6" i="34"/>
  <c r="O95" i="10" l="1"/>
  <c r="P95" i="10" s="1"/>
  <c r="O93" i="10"/>
  <c r="P93" i="10" s="1"/>
  <c r="O92" i="10"/>
  <c r="P92" i="10" s="1"/>
  <c r="O94" i="10"/>
  <c r="P94" i="10" s="1"/>
  <c r="C8" i="34"/>
  <c r="D7" i="34"/>
  <c r="E8" i="34"/>
  <c r="F7" i="34"/>
  <c r="P97" i="10" l="1"/>
  <c r="D21" i="23" s="1"/>
  <c r="C9" i="34"/>
  <c r="D8" i="34"/>
  <c r="E9" i="34"/>
  <c r="F8" i="34"/>
  <c r="C11" i="23"/>
  <c r="C10" i="23"/>
  <c r="C9" i="23"/>
  <c r="D9" i="23" l="1"/>
  <c r="C10" i="34"/>
  <c r="D9" i="34"/>
  <c r="E10" i="34"/>
  <c r="F9" i="34"/>
  <c r="D11" i="23" l="1"/>
  <c r="C11" i="34"/>
  <c r="D10" i="34"/>
  <c r="E11" i="34"/>
  <c r="F10" i="34"/>
  <c r="K11" i="15"/>
  <c r="L11" i="15" s="1"/>
  <c r="K10" i="15"/>
  <c r="L10" i="15" s="1"/>
  <c r="K9" i="15"/>
  <c r="L9" i="15" s="1"/>
  <c r="K8" i="15"/>
  <c r="L8" i="15" s="1"/>
  <c r="K7" i="15"/>
  <c r="L7" i="15" s="1"/>
  <c r="K6" i="15"/>
  <c r="L6" i="15" s="1"/>
  <c r="K4" i="15"/>
  <c r="L4" i="15" s="1"/>
  <c r="C4" i="33"/>
  <c r="O100" i="10" l="1"/>
  <c r="O101" i="10"/>
  <c r="O102" i="10"/>
  <c r="O99" i="10"/>
  <c r="P99" i="10" s="1"/>
  <c r="K3" i="15"/>
  <c r="L3" i="15" s="1"/>
  <c r="D8" i="24" s="1"/>
  <c r="J3" i="16"/>
  <c r="K3" i="16" s="1"/>
  <c r="E8" i="24" s="1"/>
  <c r="C12" i="34"/>
  <c r="D11" i="34"/>
  <c r="E12" i="34"/>
  <c r="F11" i="34"/>
  <c r="K5" i="15"/>
  <c r="L5" i="15" s="1"/>
  <c r="P102" i="10" l="1"/>
  <c r="P101" i="10"/>
  <c r="P100" i="10"/>
  <c r="C13" i="34"/>
  <c r="D12" i="34"/>
  <c r="E13" i="34"/>
  <c r="F12" i="34"/>
  <c r="K30" i="16"/>
  <c r="D10" i="23"/>
  <c r="L30" i="15"/>
  <c r="P104" i="10" l="1"/>
  <c r="D22" i="23" s="1"/>
  <c r="D15" i="23"/>
  <c r="C9" i="33" s="1"/>
  <c r="C14" i="34"/>
  <c r="D13" i="34"/>
  <c r="E14" i="34"/>
  <c r="F13" i="34"/>
  <c r="C15" i="34" l="1"/>
  <c r="D14" i="34"/>
  <c r="E15" i="34"/>
  <c r="F14" i="34"/>
  <c r="O107" i="10" l="1"/>
  <c r="P107" i="10" s="1"/>
  <c r="O108" i="10"/>
  <c r="P108" i="10" s="1"/>
  <c r="O109" i="10"/>
  <c r="P109" i="10" s="1"/>
  <c r="C16" i="34"/>
  <c r="D15" i="34"/>
  <c r="E16" i="34"/>
  <c r="F15" i="34"/>
  <c r="P111" i="10" l="1"/>
  <c r="D23" i="23" s="1"/>
  <c r="C17" i="34"/>
  <c r="D16" i="34"/>
  <c r="E17" i="34"/>
  <c r="F16" i="34"/>
  <c r="C18" i="34" l="1"/>
  <c r="D17" i="34"/>
  <c r="E18" i="34"/>
  <c r="F17" i="34"/>
  <c r="C19" i="34" l="1"/>
  <c r="D18" i="34"/>
  <c r="E19" i="34"/>
  <c r="F18" i="34"/>
  <c r="I25" i="14" l="1"/>
  <c r="J25" i="14" s="1"/>
  <c r="I3" i="14"/>
  <c r="J3" i="14" s="1"/>
  <c r="C8" i="24" s="1"/>
  <c r="I9" i="14"/>
  <c r="J9" i="14" s="1"/>
  <c r="I17" i="14"/>
  <c r="J17" i="14" s="1"/>
  <c r="P115" i="10"/>
  <c r="P116" i="10"/>
  <c r="P114" i="10"/>
  <c r="H19" i="26"/>
  <c r="I19" i="26" s="1"/>
  <c r="C20" i="34"/>
  <c r="D19" i="34"/>
  <c r="E20" i="34"/>
  <c r="F19" i="34"/>
  <c r="I27" i="14" l="1"/>
  <c r="J27" i="14"/>
  <c r="I22" i="14"/>
  <c r="J22" i="14" s="1"/>
  <c r="I18" i="14"/>
  <c r="J18" i="14" s="1"/>
  <c r="I14" i="14"/>
  <c r="J14" i="14" s="1"/>
  <c r="I23" i="14"/>
  <c r="J23" i="14" s="1"/>
  <c r="I21" i="14"/>
  <c r="J21" i="14" s="1"/>
  <c r="I29" i="14"/>
  <c r="J29" i="14" s="1"/>
  <c r="I7" i="14"/>
  <c r="J7" i="14" s="1"/>
  <c r="I6" i="14"/>
  <c r="J6" i="14" s="1"/>
  <c r="I13" i="14"/>
  <c r="J13" i="14" s="1"/>
  <c r="I15" i="14"/>
  <c r="J15" i="14" s="1"/>
  <c r="I20" i="14"/>
  <c r="J20" i="14" s="1"/>
  <c r="I24" i="14"/>
  <c r="J24" i="14" s="1"/>
  <c r="I5" i="14"/>
  <c r="J5" i="14" s="1"/>
  <c r="I12" i="14"/>
  <c r="J12" i="14" s="1"/>
  <c r="I16" i="14"/>
  <c r="J16" i="14" s="1"/>
  <c r="I10" i="14"/>
  <c r="J10" i="14" s="1"/>
  <c r="I26" i="14"/>
  <c r="J26" i="14" s="1"/>
  <c r="I4" i="14"/>
  <c r="J4" i="14" s="1"/>
  <c r="I28" i="14"/>
  <c r="J28" i="14" s="1"/>
  <c r="I8" i="14"/>
  <c r="J8" i="14" s="1"/>
  <c r="I19" i="14"/>
  <c r="J19" i="14" s="1"/>
  <c r="D30" i="33" s="1"/>
  <c r="C30" i="33" s="1"/>
  <c r="I11" i="14"/>
  <c r="J11" i="14" s="1"/>
  <c r="H6" i="26"/>
  <c r="I6" i="26" s="1"/>
  <c r="D16" i="33" s="1"/>
  <c r="C16" i="33" s="1"/>
  <c r="H13" i="26"/>
  <c r="I13" i="26" s="1"/>
  <c r="D24" i="33" s="1"/>
  <c r="C24" i="33" s="1"/>
  <c r="H28" i="26"/>
  <c r="I28" i="26" s="1"/>
  <c r="D36" i="33" s="1"/>
  <c r="C36" i="33" s="1"/>
  <c r="H7" i="26"/>
  <c r="I7" i="26" s="1"/>
  <c r="C17" i="33" s="1"/>
  <c r="H11" i="26"/>
  <c r="I11" i="26" s="1"/>
  <c r="H25" i="26"/>
  <c r="I25" i="26" s="1"/>
  <c r="H27" i="26"/>
  <c r="I27" i="26" s="1"/>
  <c r="H21" i="26"/>
  <c r="I21" i="26" s="1"/>
  <c r="D33" i="33" s="1"/>
  <c r="C33" i="33" s="1"/>
  <c r="H17" i="26"/>
  <c r="I17" i="26" s="1"/>
  <c r="D28" i="33" s="1"/>
  <c r="C28" i="33" s="1"/>
  <c r="H18" i="26"/>
  <c r="I18" i="26" s="1"/>
  <c r="D29" i="33" s="1"/>
  <c r="C29" i="33" s="1"/>
  <c r="H5" i="26"/>
  <c r="I5" i="26" s="1"/>
  <c r="D15" i="33" s="1"/>
  <c r="C15" i="33" s="1"/>
  <c r="H10" i="26"/>
  <c r="I10" i="26" s="1"/>
  <c r="D20" i="33" s="1"/>
  <c r="C20" i="33" s="1"/>
  <c r="H9" i="26"/>
  <c r="I9" i="26" s="1"/>
  <c r="D19" i="33" s="1"/>
  <c r="C19" i="33" s="1"/>
  <c r="H24" i="26"/>
  <c r="I24" i="26" s="1"/>
  <c r="H4" i="26"/>
  <c r="I4" i="26" s="1"/>
  <c r="H15" i="26"/>
  <c r="I15" i="26" s="1"/>
  <c r="H20" i="26"/>
  <c r="I20" i="26" s="1"/>
  <c r="D31" i="33" s="1"/>
  <c r="C31" i="33" s="1"/>
  <c r="H14" i="26"/>
  <c r="I14" i="26" s="1"/>
  <c r="H16" i="26"/>
  <c r="I16" i="26" s="1"/>
  <c r="D27" i="33" s="1"/>
  <c r="C27" i="33" s="1"/>
  <c r="H26" i="26"/>
  <c r="I26" i="26" s="1"/>
  <c r="H22" i="26"/>
  <c r="I22" i="26" s="1"/>
  <c r="D34" i="33" s="1"/>
  <c r="C34" i="33" s="1"/>
  <c r="H12" i="26"/>
  <c r="I12" i="26" s="1"/>
  <c r="H29" i="26"/>
  <c r="I29" i="26" s="1"/>
  <c r="D37" i="33" s="1"/>
  <c r="C37" i="33" s="1"/>
  <c r="H8" i="26"/>
  <c r="I8" i="26" s="1"/>
  <c r="D18" i="33" s="1"/>
  <c r="C18" i="33" s="1"/>
  <c r="H23" i="26"/>
  <c r="I23" i="26" s="1"/>
  <c r="H3" i="26"/>
  <c r="C21" i="34"/>
  <c r="D20" i="34"/>
  <c r="E21" i="34"/>
  <c r="F21" i="34" s="1"/>
  <c r="F20" i="34"/>
  <c r="P118" i="10" l="1"/>
  <c r="D25" i="33"/>
  <c r="C25" i="33" s="1"/>
  <c r="D14" i="33"/>
  <c r="C14" i="33" s="1"/>
  <c r="D35" i="33"/>
  <c r="C35" i="33" s="1"/>
  <c r="D26" i="33"/>
  <c r="C26" i="33" s="1"/>
  <c r="D23" i="33"/>
  <c r="C23" i="33" s="1"/>
  <c r="D22" i="33"/>
  <c r="C22" i="33" s="1"/>
  <c r="I3" i="26"/>
  <c r="J30" i="14"/>
  <c r="D21" i="34"/>
  <c r="D24" i="23" l="1"/>
  <c r="D26" i="23" s="1"/>
  <c r="P119" i="10"/>
  <c r="C10" i="33" s="1"/>
  <c r="B8" i="24"/>
  <c r="F8" i="24" s="1"/>
  <c r="G13" i="33" s="1"/>
  <c r="I30" i="26" l="1"/>
</calcChain>
</file>

<file path=xl/comments1.xml><?xml version="1.0" encoding="utf-8"?>
<comments xmlns="http://schemas.openxmlformats.org/spreadsheetml/2006/main">
  <authors>
    <author>Green Sarah</author>
    <author>Bozoudis Michail</author>
    <author>Pachocki Jacek</author>
  </authors>
  <commentList>
    <comment ref="B3" authorId="0" shapeId="0">
      <text>
        <r>
          <rPr>
            <sz val="9"/>
            <color indexed="81"/>
            <rFont val="Tahoma"/>
            <family val="2"/>
          </rPr>
          <t>To be completed by NCIA</t>
        </r>
      </text>
    </comment>
    <comment ref="C3" authorId="0" shapeId="0">
      <text>
        <r>
          <rPr>
            <sz val="9"/>
            <color indexed="81"/>
            <rFont val="Tahoma"/>
            <family val="2"/>
          </rPr>
          <t>To be completed by NCIA</t>
        </r>
      </text>
    </comment>
    <comment ref="D3" authorId="0" shapeId="0">
      <text>
        <r>
          <rPr>
            <sz val="9"/>
            <color indexed="81"/>
            <rFont val="Tahoma"/>
            <family val="2"/>
          </rPr>
          <t>To be completed by NCIA</t>
        </r>
      </text>
    </comment>
    <comment ref="E3" authorId="0" shapeId="0">
      <text>
        <r>
          <rPr>
            <sz val="9"/>
            <color indexed="81"/>
            <rFont val="Tahoma"/>
            <family val="2"/>
          </rPr>
          <t>To be completed by NCIA</t>
        </r>
      </text>
    </comment>
    <comment ref="F3" authorId="0" shapeId="0">
      <text>
        <r>
          <rPr>
            <sz val="9"/>
            <color indexed="81"/>
            <rFont val="Tahoma"/>
            <family val="2"/>
          </rPr>
          <t>To be completed by NCIA</t>
        </r>
      </text>
    </comment>
    <comment ref="G3" authorId="1" shapeId="0">
      <text>
        <r>
          <rPr>
            <sz val="9"/>
            <color indexed="81"/>
            <rFont val="Tahoma"/>
            <family val="2"/>
          </rPr>
          <t>to be completed by NCIA</t>
        </r>
      </text>
    </comment>
    <comment ref="H3" authorId="1" shapeId="0">
      <text>
        <r>
          <rPr>
            <sz val="9"/>
            <color indexed="81"/>
            <rFont val="Tahoma"/>
            <family val="2"/>
          </rPr>
          <t>to be completed by the Bidder</t>
        </r>
      </text>
    </comment>
    <comment ref="I3" authorId="1" shapeId="0">
      <text>
        <r>
          <rPr>
            <sz val="9"/>
            <color indexed="81"/>
            <rFont val="Tahoma"/>
            <family val="2"/>
          </rPr>
          <t>to be completed by the Bidder</t>
        </r>
      </text>
    </comment>
    <comment ref="J3" authorId="1" shapeId="0">
      <text>
        <r>
          <rPr>
            <sz val="9"/>
            <color indexed="81"/>
            <rFont val="Tahoma"/>
            <family val="2"/>
          </rPr>
          <t>automatically calculated; must be 100%</t>
        </r>
      </text>
    </comment>
    <comment ref="K3" authorId="1" shapeId="0">
      <text>
        <r>
          <rPr>
            <sz val="9"/>
            <color indexed="81"/>
            <rFont val="Tahoma"/>
            <family val="2"/>
          </rPr>
          <t>automatically calculated</t>
        </r>
      </text>
    </comment>
    <comment ref="L3" authorId="0" shapeId="0">
      <text>
        <r>
          <rPr>
            <sz val="9"/>
            <color indexed="81"/>
            <rFont val="Tahoma"/>
            <family val="2"/>
          </rPr>
          <t>To be completed by NCIA</t>
        </r>
      </text>
    </comment>
    <comment ref="M3" authorId="0" shapeId="0">
      <text>
        <r>
          <rPr>
            <sz val="9"/>
            <color indexed="81"/>
            <rFont val="Tahoma"/>
            <family val="2"/>
          </rPr>
          <t>To be completed by NCIA</t>
        </r>
      </text>
    </comment>
    <comment ref="N3" authorId="0" shapeId="0">
      <text>
        <r>
          <rPr>
            <sz val="9"/>
            <color indexed="81"/>
            <rFont val="Tahoma"/>
            <family val="2"/>
          </rPr>
          <t>To be completed by bidder</t>
        </r>
      </text>
    </comment>
    <comment ref="O3" authorId="1" shapeId="0">
      <text>
        <r>
          <rPr>
            <sz val="9"/>
            <color indexed="81"/>
            <rFont val="Tahoma"/>
            <family val="2"/>
          </rPr>
          <t>automatically calculated</t>
        </r>
      </text>
    </comment>
    <comment ref="Q3" authorId="2" shapeId="0">
      <text>
        <r>
          <rPr>
            <sz val="9"/>
            <color indexed="81"/>
            <rFont val="Tahoma"/>
            <family val="2"/>
          </rPr>
          <t xml:space="preserve">If Bidder decides to keep any CLIN at zero costs the reason for it has to be explained in the corresponding Comments field.
</t>
        </r>
      </text>
    </comment>
    <comment ref="B39" authorId="0" shapeId="0">
      <text>
        <r>
          <rPr>
            <sz val="9"/>
            <color indexed="81"/>
            <rFont val="Tahoma"/>
            <family val="2"/>
          </rPr>
          <t>To be completed by NCIA</t>
        </r>
      </text>
    </comment>
    <comment ref="C39" authorId="0" shapeId="0">
      <text>
        <r>
          <rPr>
            <sz val="9"/>
            <color indexed="81"/>
            <rFont val="Tahoma"/>
            <family val="2"/>
          </rPr>
          <t>To be completed by NCIA</t>
        </r>
      </text>
    </comment>
    <comment ref="D39" authorId="0" shapeId="0">
      <text>
        <r>
          <rPr>
            <sz val="9"/>
            <color indexed="81"/>
            <rFont val="Tahoma"/>
            <family val="2"/>
          </rPr>
          <t>To be completed by NCIA</t>
        </r>
      </text>
    </comment>
    <comment ref="E39" authorId="0" shapeId="0">
      <text>
        <r>
          <rPr>
            <sz val="9"/>
            <color indexed="81"/>
            <rFont val="Tahoma"/>
            <family val="2"/>
          </rPr>
          <t>To be completed by NCIA</t>
        </r>
      </text>
    </comment>
    <comment ref="F39" authorId="0" shapeId="0">
      <text>
        <r>
          <rPr>
            <sz val="9"/>
            <color indexed="81"/>
            <rFont val="Tahoma"/>
            <family val="2"/>
          </rPr>
          <t>To be completed by NCIA</t>
        </r>
      </text>
    </comment>
    <comment ref="G39" authorId="1" shapeId="0">
      <text>
        <r>
          <rPr>
            <sz val="9"/>
            <color indexed="81"/>
            <rFont val="Tahoma"/>
            <family val="2"/>
          </rPr>
          <t>to be completed by NCIA</t>
        </r>
      </text>
    </comment>
    <comment ref="H39" authorId="1" shapeId="0">
      <text>
        <r>
          <rPr>
            <sz val="9"/>
            <color indexed="81"/>
            <rFont val="Tahoma"/>
            <family val="2"/>
          </rPr>
          <t>to be completed by the Bidder</t>
        </r>
      </text>
    </comment>
    <comment ref="I39" authorId="1" shapeId="0">
      <text>
        <r>
          <rPr>
            <sz val="9"/>
            <color indexed="81"/>
            <rFont val="Tahoma"/>
            <family val="2"/>
          </rPr>
          <t>to be completed by the Bidder</t>
        </r>
      </text>
    </comment>
    <comment ref="J39" authorId="1" shapeId="0">
      <text>
        <r>
          <rPr>
            <sz val="9"/>
            <color indexed="81"/>
            <rFont val="Tahoma"/>
            <family val="2"/>
          </rPr>
          <t>automatically calculated; must be 100%</t>
        </r>
      </text>
    </comment>
    <comment ref="K39" authorId="1" shapeId="0">
      <text>
        <r>
          <rPr>
            <sz val="9"/>
            <color indexed="81"/>
            <rFont val="Tahoma"/>
            <family val="2"/>
          </rPr>
          <t>automatically calculated</t>
        </r>
      </text>
    </comment>
    <comment ref="L39" authorId="0" shapeId="0">
      <text>
        <r>
          <rPr>
            <sz val="9"/>
            <color indexed="81"/>
            <rFont val="Tahoma"/>
            <family val="2"/>
          </rPr>
          <t>To be completed by NCIA</t>
        </r>
      </text>
    </comment>
    <comment ref="M39" authorId="0" shapeId="0">
      <text>
        <r>
          <rPr>
            <sz val="9"/>
            <color indexed="81"/>
            <rFont val="Tahoma"/>
            <family val="2"/>
          </rPr>
          <t>To be completed by NCIA</t>
        </r>
      </text>
    </comment>
    <comment ref="N39" authorId="0" shapeId="0">
      <text>
        <r>
          <rPr>
            <sz val="9"/>
            <color indexed="81"/>
            <rFont val="Tahoma"/>
            <family val="2"/>
          </rPr>
          <t>To be completed by bidder</t>
        </r>
      </text>
    </comment>
    <comment ref="O39" authorId="1" shapeId="0">
      <text>
        <r>
          <rPr>
            <sz val="9"/>
            <color indexed="81"/>
            <rFont val="Tahoma"/>
            <family val="2"/>
          </rPr>
          <t>automatically calculated</t>
        </r>
      </text>
    </comment>
    <comment ref="Q39" authorId="2" shapeId="0">
      <text>
        <r>
          <rPr>
            <sz val="9"/>
            <color indexed="81"/>
            <rFont val="Tahoma"/>
            <family val="2"/>
          </rPr>
          <t xml:space="preserve">If Bidder decides to keep any CLIN at zero costs the reason for it has to be explained in the corresponding Comments field.
</t>
        </r>
      </text>
    </comment>
  </commentList>
</comments>
</file>

<file path=xl/comments2.xml><?xml version="1.0" encoding="utf-8"?>
<comments xmlns="http://schemas.openxmlformats.org/spreadsheetml/2006/main">
  <authors>
    <author>Green Sarah</author>
  </authors>
  <commentList>
    <comment ref="A6" authorId="0" shapeId="0">
      <text>
        <r>
          <rPr>
            <sz val="9"/>
            <color indexed="81"/>
            <rFont val="Tahoma"/>
            <family val="2"/>
          </rPr>
          <t>NCIA- Link data validation to these cells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<sst xmlns="http://schemas.openxmlformats.org/spreadsheetml/2006/main" count="1090" uniqueCount="396">
  <si>
    <t>Currency</t>
  </si>
  <si>
    <t>Quantity</t>
  </si>
  <si>
    <t>Profit</t>
  </si>
  <si>
    <t>Item Description</t>
  </si>
  <si>
    <t>Labour</t>
  </si>
  <si>
    <t>Labour Category</t>
  </si>
  <si>
    <t>Name of Rate</t>
  </si>
  <si>
    <t>Rate description</t>
  </si>
  <si>
    <t>General &amp; Administrative</t>
  </si>
  <si>
    <t>CLIN</t>
  </si>
  <si>
    <t>DESCRIPTION</t>
  </si>
  <si>
    <t>Rate Name</t>
  </si>
  <si>
    <t>CLIN 1</t>
  </si>
  <si>
    <t>CLIN 2</t>
  </si>
  <si>
    <t>G&amp;A</t>
  </si>
  <si>
    <t>CLIN 4</t>
  </si>
  <si>
    <t>CLIN 5</t>
  </si>
  <si>
    <t>Total Cost</t>
  </si>
  <si>
    <t>Percentage</t>
  </si>
  <si>
    <t xml:space="preserve">Profit </t>
  </si>
  <si>
    <t>Euro (EUR)</t>
  </si>
  <si>
    <t>Albanian Lek (ALL)</t>
  </si>
  <si>
    <t>Bulgarian Lev (BGN)</t>
  </si>
  <si>
    <t>Canadian Dollar (CAD)</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</si>
  <si>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</si>
  <si>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</si>
  <si>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</si>
  <si>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</si>
  <si>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</si>
  <si>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</si>
  <si>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</si>
  <si>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</si>
  <si>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</si>
  <si>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</si>
  <si>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</si>
  <si>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</si>
  <si>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</si>
  <si>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Subcontracted/ Name of Subcontractor</t>
  </si>
  <si>
    <t>CLIN DESCRIPTION</t>
  </si>
  <si>
    <t xml:space="preserve">CLIN Number </t>
  </si>
  <si>
    <t>CLIN 3</t>
  </si>
  <si>
    <t>Total Firm Fixed Price</t>
  </si>
  <si>
    <t>Total Firm Fixed Price- Base Contract</t>
  </si>
  <si>
    <t>INTRODUCTION &amp; IMPORTANT NOTES</t>
  </si>
  <si>
    <t>Insert Purchased Equipment name</t>
  </si>
  <si>
    <t>Overhead</t>
  </si>
  <si>
    <t>Insert Item Description/Model number</t>
  </si>
  <si>
    <t>Item Name</t>
  </si>
  <si>
    <t>A) COMPLETENESS CHECK for CURRENCY - "OFFER SUMMARY" TAB</t>
  </si>
  <si>
    <t>Total Fixed Price Base Contract</t>
  </si>
  <si>
    <t>Total Fixed Price Evaluated Options</t>
  </si>
  <si>
    <t>Firm Fixed Price</t>
  </si>
  <si>
    <t>Total</t>
  </si>
  <si>
    <t>Delta</t>
  </si>
  <si>
    <t>B) ACCURACY CHECK #1- OFFER SUMMARY TOTALS MATCH CLIN SUMMARY</t>
  </si>
  <si>
    <t>Bidding Sheets Instructions</t>
  </si>
  <si>
    <t>This tab to be hidden by NCIA before sent to Bidders</t>
  </si>
  <si>
    <t xml:space="preserve">Detail is to be provided at the level of: </t>
  </si>
  <si>
    <t>Material</t>
  </si>
  <si>
    <t>Travel</t>
  </si>
  <si>
    <t>ODC</t>
  </si>
  <si>
    <t>DETAILED TABs</t>
  </si>
  <si>
    <t>MATERIAL 
LABOUR
TRAVEL
ODCs</t>
  </si>
  <si>
    <t>Extended cost</t>
  </si>
  <si>
    <t>Origin/Destination</t>
  </si>
  <si>
    <t>Fringe</t>
  </si>
  <si>
    <t>Material Handling</t>
  </si>
  <si>
    <t>Insert Labour category name here</t>
  </si>
  <si>
    <t xml:space="preserve">Insert Origin/destination </t>
  </si>
  <si>
    <t>Insert Other Direct Cost item</t>
  </si>
  <si>
    <t>Description</t>
  </si>
  <si>
    <t>SOW Reference</t>
  </si>
  <si>
    <t>Delivery Destination</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</si>
  <si>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</si>
  <si>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Total Firm Fixed Price Base Contract</t>
  </si>
  <si>
    <t xml:space="preserve">Currency </t>
  </si>
  <si>
    <t>Fully burdened cost</t>
  </si>
  <si>
    <t xml:space="preserve">Equipment Name </t>
  </si>
  <si>
    <t>Currency has been entered for offer summary tab</t>
  </si>
  <si>
    <t>Profit- Labour</t>
  </si>
  <si>
    <t>Profit- Material</t>
  </si>
  <si>
    <t xml:space="preserve">EXAMPLE ONLY: </t>
  </si>
  <si>
    <t>ABC rate (company specific)</t>
  </si>
  <si>
    <t>x%</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</si>
  <si>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</si>
  <si>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</si>
  <si>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</si>
  <si>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</si>
  <si>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</si>
  <si>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</si>
  <si>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 xml:space="preserve">Declare Currency =&gt; </t>
  </si>
  <si>
    <t>Delivery Form</t>
  </si>
  <si>
    <t>Profit =&gt;</t>
  </si>
  <si>
    <t>List needs to be ALL inclusive. Also, no parent and child should appear together on this list (i.e. this needs to be EITHER CLIN 1 or CLINS 1.1, 1.2, 1.3, etc… but not both).</t>
  </si>
  <si>
    <t>For multiple currencies, duplicate the "Firm Fixed Price" column for each currency</t>
  </si>
  <si>
    <t>Enter profit percentage for labour in yellow cell below:</t>
  </si>
  <si>
    <t>Enter profit percentage for material in yellow cell below:</t>
  </si>
  <si>
    <t>Calculated the Total Travel Cost.</t>
  </si>
  <si>
    <t>Total ODC cost calculation.</t>
  </si>
  <si>
    <t>In the case of non-standard rates include a description</t>
  </si>
  <si>
    <t xml:space="preserve"> </t>
  </si>
  <si>
    <t>TOTAL PRICE CLIN 1</t>
  </si>
  <si>
    <t>TOTAL PRICE CLIN 2</t>
  </si>
  <si>
    <t>TOTAL PRICE CLIN 3</t>
  </si>
  <si>
    <t>TOTAL PRICE CLIN 4</t>
  </si>
  <si>
    <t>1.0</t>
  </si>
  <si>
    <t>2.0</t>
  </si>
  <si>
    <t>2.1.1</t>
  </si>
  <si>
    <t>2.1.2</t>
  </si>
  <si>
    <t>2.1.3</t>
  </si>
  <si>
    <t>3.1.1</t>
  </si>
  <si>
    <t>3.1.2</t>
  </si>
  <si>
    <t>3.1.3</t>
  </si>
  <si>
    <t>TOTAL PRICE CLIN 6</t>
  </si>
  <si>
    <t>TOTAL PRICE CLIN 7</t>
  </si>
  <si>
    <t>CLIN 6</t>
  </si>
  <si>
    <t>CLIN 7</t>
  </si>
  <si>
    <t>CLIN 2.1.1</t>
  </si>
  <si>
    <t>CLIN 2.1.2</t>
  </si>
  <si>
    <t>CLIN 2.1.3</t>
  </si>
  <si>
    <t>CLIN 3.1.1</t>
  </si>
  <si>
    <t>CLIN 3.1.2</t>
  </si>
  <si>
    <t>CLIN 3.1.3</t>
  </si>
  <si>
    <t>Nr of Days
per trip</t>
  </si>
  <si>
    <t>Nr of
people</t>
  </si>
  <si>
    <t>Nr of
trips</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</si>
  <si>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 </t>
    </r>
    <r>
      <rPr>
        <b/>
        <sz val="10"/>
        <color rgb="FF0070C0"/>
        <rFont val="Arial"/>
        <family val="2"/>
      </rPr>
      <t>"Offer Summary"</t>
    </r>
    <r>
      <rPr>
        <sz val="10"/>
        <rFont val="Arial"/>
        <family val="2"/>
      </rPr>
      <t xml:space="preserve">,
- </t>
    </r>
    <r>
      <rPr>
        <b/>
        <sz val="10"/>
        <color rgb="FF0070C0"/>
        <rFont val="Arial"/>
        <family val="2"/>
      </rPr>
      <t>"CLIN Summary"</t>
    </r>
    <r>
      <rPr>
        <sz val="10"/>
        <rFont val="Arial"/>
        <family val="2"/>
      </rPr>
      <t xml:space="preserve">,
- </t>
    </r>
    <r>
      <rPr>
        <b/>
        <sz val="10"/>
        <color theme="4" tint="-0.249977111117893"/>
        <rFont val="Arial"/>
        <family val="2"/>
      </rPr>
      <t>"Labour"</t>
    </r>
    <r>
      <rPr>
        <sz val="10"/>
        <rFont val="Arial"/>
        <family val="2"/>
      </rPr>
      <t xml:space="preserve">,
- </t>
    </r>
    <r>
      <rPr>
        <b/>
        <sz val="10"/>
        <color theme="4" tint="-0.249977111117893"/>
        <rFont val="Arial"/>
        <family val="2"/>
      </rPr>
      <t>"Material"</t>
    </r>
    <r>
      <rPr>
        <sz val="10"/>
        <rFont val="Arial"/>
        <family val="2"/>
      </rPr>
      <t>,
-</t>
    </r>
    <r>
      <rPr>
        <b/>
        <sz val="10"/>
        <color theme="4" tint="-0.249977111117893"/>
        <rFont val="Arial"/>
        <family val="2"/>
      </rPr>
      <t xml:space="preserve"> "Travel"</t>
    </r>
    <r>
      <rPr>
        <sz val="10"/>
        <rFont val="Arial"/>
        <family val="2"/>
      </rPr>
      <t>,
-</t>
    </r>
    <r>
      <rPr>
        <b/>
        <sz val="10"/>
        <color theme="4" tint="-0.249977111117893"/>
        <rFont val="Arial"/>
        <family val="2"/>
      </rPr>
      <t xml:space="preserve"> "ODC",
- "Rates"</t>
    </r>
    <r>
      <rPr>
        <sz val="10"/>
        <rFont val="Arial"/>
        <family val="2"/>
      </rPr>
      <t xml:space="preserve">.
</t>
    </r>
    <r>
      <rPr>
        <b/>
        <sz val="10"/>
        <rFont val="Arial"/>
        <family val="2"/>
      </rPr>
      <t xml:space="preserve">Note that input cells  in the "Offer Summary" and the "CLIN Summary" tabs are colour coded </t>
    </r>
    <r>
      <rPr>
        <b/>
        <sz val="12"/>
        <rFont val="Arial"/>
        <family val="2"/>
      </rPr>
      <t>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t>
    </r>
  </si>
  <si>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tab, Bidders have 2 options: A) Two columns "Unit Price" and "Total Firm Fixed Price" may be added to the right of the current table for each additional currency of the bid; B) Bidders may duplicate the CLIN Summary tab for each currency bid.
-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</si>
  <si>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RATES</t>
  </si>
  <si>
    <t>Optional Comments
 (Mandatory for zero costs lines)</t>
  </si>
  <si>
    <r>
      <t xml:space="preserve">Insert rows above the </t>
    </r>
    <r>
      <rPr>
        <b/>
        <sz val="11"/>
        <color rgb="FFFF0000"/>
        <rFont val="Calibri"/>
        <family val="2"/>
        <scheme val="minor"/>
      </rPr>
      <t>RED</t>
    </r>
    <r>
      <rPr>
        <sz val="11"/>
        <color theme="1"/>
        <rFont val="Calibri"/>
        <family val="2"/>
        <scheme val="minor"/>
      </rPr>
      <t xml:space="preserve"> row if needed</t>
    </r>
  </si>
  <si>
    <t xml:space="preserve">List for data Validation </t>
  </si>
  <si>
    <t>NATO Member States Currencies</t>
  </si>
  <si>
    <t>Enter profit percentage for travel in yellow cell below:</t>
  </si>
  <si>
    <t>Enter profit percentage for ODC in yellow cell below:</t>
  </si>
  <si>
    <t>Unit Type</t>
  </si>
  <si>
    <r>
      <t xml:space="preserve">Profit calculation (if applicable).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</si>
  <si>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"Fully burdened" cost calculation for each labour category, which means the cost of all units including all profit and indirect rates associated  with material (G/A, overhead, etc.).</t>
  </si>
  <si>
    <r>
      <t>If the line of effort is performed by the bidder indicate "</t>
    </r>
    <r>
      <rPr>
        <b/>
        <sz val="8"/>
        <color theme="1"/>
        <rFont val="Calibri"/>
        <family val="2"/>
        <scheme val="minor"/>
      </rPr>
      <t>No</t>
    </r>
    <r>
      <rPr>
        <sz val="8"/>
        <color theme="1"/>
        <rFont val="Calibri"/>
        <family val="2"/>
        <scheme val="minor"/>
      </rPr>
      <t>" in each line that is not subcontracted.
If the line of effort is subcontracted indicate the company name in each line associated with its effort.</t>
    </r>
  </si>
  <si>
    <r>
      <t xml:space="preserve">Populate each line of the table that contains labour with the appropriate CLIN from the drop down menu. Note that all CLINS should be accounted for and if there is no labour associated please include a line for that CLIN and indicate </t>
    </r>
    <r>
      <rPr>
        <b/>
        <sz val="8"/>
        <color theme="1"/>
        <rFont val="Calibri"/>
        <family val="2"/>
        <scheme val="minor"/>
      </rPr>
      <t>"No labour associated"</t>
    </r>
    <r>
      <rPr>
        <sz val="8"/>
        <color theme="1"/>
        <rFont val="Calibri"/>
        <family val="2"/>
        <scheme val="minor"/>
      </rPr>
      <t xml:space="preserve"> in column C.</t>
    </r>
  </si>
  <si>
    <t>Identify specific labour categories used. For example:
Senior Systems Engineer,
Technician,
Junior program analyst, etc.</t>
  </si>
  <si>
    <t>Identify the applicable currency. Bidder may choose to enter multiple currencies in one sheet or duplicate the sheet for multiple currencies.</t>
  </si>
  <si>
    <t>Use formula only, which is the total of the previous columns: "quantity x cost" for all years.</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</si>
  <si>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</si>
  <si>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r>
      <t xml:space="preserve">Populate each line of the table that contains material with the appropriate CLIN from the drop down menu. Note that all CLINS should be accounted for and if there is no material associated please include a line for that CLIN and indicate </t>
    </r>
    <r>
      <rPr>
        <b/>
        <sz val="8"/>
        <color theme="1"/>
        <rFont val="Calibri"/>
        <family val="2"/>
        <scheme val="minor"/>
      </rPr>
      <t>"No material associated"</t>
    </r>
    <r>
      <rPr>
        <sz val="8"/>
        <color theme="1"/>
        <rFont val="Calibri"/>
        <family val="2"/>
        <scheme val="minor"/>
      </rPr>
      <t xml:space="preserve"> in column C.</t>
    </r>
  </si>
  <si>
    <t>Identify specific material that is to be procured as a part of the proposed solution. This includes specific hardware items, software licenses, etc.</t>
  </si>
  <si>
    <t>Provide a description of each item;
this can be a model number, hardware configuration description, etc.</t>
  </si>
  <si>
    <t>Use formula only, which is the total of the previous columns: "quantity x costs" for all years.</t>
  </si>
  <si>
    <r>
      <t>Populate each line of the table that contains travel with the appropriate CLIN from the drop down menu. Note that all CLINS should be accounted for and if there is no travel associated please include a line for that CLIN and indicate</t>
    </r>
    <r>
      <rPr>
        <b/>
        <sz val="8"/>
        <color theme="1"/>
        <rFont val="Calibri"/>
        <family val="2"/>
        <scheme val="minor"/>
      </rPr>
      <t xml:space="preserve"> "No travel associated"</t>
    </r>
    <r>
      <rPr>
        <sz val="8"/>
        <color theme="1"/>
        <rFont val="Calibri"/>
        <family val="2"/>
        <scheme val="minor"/>
      </rPr>
      <t xml:space="preserve"> in column C.</t>
    </r>
  </si>
  <si>
    <t>Identify the origin and the destination of each travel.</t>
  </si>
  <si>
    <t>Number of trips.</t>
  </si>
  <si>
    <t>Number of people for each trip.</t>
  </si>
  <si>
    <t>Number of days per trip.</t>
  </si>
  <si>
    <t>Cost per roundtrip transportation
(Flight, train, etc.).</t>
  </si>
  <si>
    <t>Per diem rate.</t>
  </si>
  <si>
    <r>
      <t xml:space="preserve">Populate each line of the table that contains ODC with the appropriate CLIN from the drop down menu. Note that all CLINS should be accounted for and if there is no ODC associated please include a line for that CLIN and indicate </t>
    </r>
    <r>
      <rPr>
        <b/>
        <sz val="8"/>
        <color theme="1"/>
        <rFont val="Calibri"/>
        <family val="2"/>
        <scheme val="minor"/>
      </rPr>
      <t>"No ODC associated"</t>
    </r>
    <r>
      <rPr>
        <sz val="8"/>
        <color theme="1"/>
        <rFont val="Calibri"/>
        <family val="2"/>
        <scheme val="minor"/>
      </rPr>
      <t xml:space="preserve"> in column C.</t>
    </r>
  </si>
  <si>
    <t>Name of the ODC item.</t>
  </si>
  <si>
    <t>Description of the ODC item.</t>
  </si>
  <si>
    <t>Unit type,
(MD's, lot, etc.)</t>
  </si>
  <si>
    <t>Number of units.</t>
  </si>
  <si>
    <t>The detailed tables are to be completed by the bidder with all columns populated, and shall be expanded to include as many rows as necessary to provide the detail requested.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</si>
  <si>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North Macedonia Denar (MKD)</t>
  </si>
  <si>
    <t>This column should only be expressed as a formula.</t>
  </si>
  <si>
    <t>Please add as many rows as needed in the table above.</t>
  </si>
  <si>
    <t>Grand Total Firm Fixed Price - Base Contract</t>
  </si>
  <si>
    <t>CLIN 8</t>
  </si>
  <si>
    <t>CLIN 9</t>
  </si>
  <si>
    <t>2.1.4</t>
  </si>
  <si>
    <t>2.1.5</t>
  </si>
  <si>
    <t>3.1.4</t>
  </si>
  <si>
    <t>3.1.5</t>
  </si>
  <si>
    <t>3.1.6</t>
  </si>
  <si>
    <t>3.1.7</t>
  </si>
  <si>
    <t>3.1.8</t>
  </si>
  <si>
    <t>TOTAL PRICE CLIN 8</t>
  </si>
  <si>
    <t>TOTAL PRICE CLIN 9</t>
  </si>
  <si>
    <t>TOTAL PRICE CLIN 10</t>
  </si>
  <si>
    <t>TOTAL PRICE CLIN 11</t>
  </si>
  <si>
    <t>CISCO High-Touch Operations Management (HTOM) Service</t>
  </si>
  <si>
    <t>CISCO Asset Management Service</t>
  </si>
  <si>
    <t>Participation to major vendor events</t>
  </si>
  <si>
    <t>Packaging, Handling, Storage and Transportation (PHS&amp;T)</t>
  </si>
  <si>
    <t>Performance Reporting and Evaluation</t>
  </si>
  <si>
    <t>Cisco Support</t>
  </si>
  <si>
    <t>VMWare Software Support</t>
  </si>
  <si>
    <t>Broadcom Software Support</t>
  </si>
  <si>
    <t>Microsoft Support</t>
  </si>
  <si>
    <t>SPLUNK</t>
  </si>
  <si>
    <t>Veeam</t>
  </si>
  <si>
    <t>Entrust</t>
  </si>
  <si>
    <t>Other</t>
  </si>
  <si>
    <t>Updated inventory and EoX SW information</t>
  </si>
  <si>
    <t>CLIN 3 (BASE-EVALUATED) - SOFTWARE MAINTENANCE</t>
  </si>
  <si>
    <t>HP DSMS Hardware Support</t>
  </si>
  <si>
    <t>DELL DSMS Hardware Support</t>
  </si>
  <si>
    <t>Palo Alto DSMS Hardware Support</t>
  </si>
  <si>
    <t>Advanced Excange/Return for Repair</t>
  </si>
  <si>
    <t>Updated inventory and EoX HW information</t>
  </si>
  <si>
    <t>Hardware maintenance and support</t>
  </si>
  <si>
    <t>Software maintenance and Support</t>
  </si>
  <si>
    <t>CLIN 2 (BASE-EVALUATED) - HARDWARE MAINTENANCE</t>
  </si>
  <si>
    <t xml:space="preserve">CLS Management </t>
  </si>
  <si>
    <t>CLIN 1 (BASE-EVALUATED) - CLS MANAGEMENT</t>
  </si>
  <si>
    <t>Section 2, 3 and 4</t>
  </si>
  <si>
    <t>Section 3</t>
  </si>
  <si>
    <t>Section 3.3</t>
  </si>
  <si>
    <t>Section 3.4</t>
  </si>
  <si>
    <t>Section 4</t>
  </si>
  <si>
    <t>Section 4.2</t>
  </si>
  <si>
    <t>Section 5</t>
  </si>
  <si>
    <t>All CLS locations</t>
  </si>
  <si>
    <t>NCI Agency</t>
  </si>
  <si>
    <t>Service</t>
  </si>
  <si>
    <t>Digital Document</t>
  </si>
  <si>
    <t>Meeting</t>
  </si>
  <si>
    <t>NCI - CLS CLIN Summary</t>
  </si>
  <si>
    <t>CLIN 1.1</t>
  </si>
  <si>
    <t>CLIN 2.1.4</t>
  </si>
  <si>
    <t>CLIN 2.1.5</t>
  </si>
  <si>
    <t>CLIN 2.2</t>
  </si>
  <si>
    <t>CLIN 2.3</t>
  </si>
  <si>
    <t>CLIN 3.1.4</t>
  </si>
  <si>
    <t>CLIN 3.1.5</t>
  </si>
  <si>
    <t>CLIN 3.1.6</t>
  </si>
  <si>
    <t>CLIN 3.1.7</t>
  </si>
  <si>
    <t>CLIN 3.1.8</t>
  </si>
  <si>
    <t>CLIN 3.2</t>
  </si>
  <si>
    <t>CLIN 4.1</t>
  </si>
  <si>
    <t>CLIN 5.1</t>
  </si>
  <si>
    <t>CLIN 6.1</t>
  </si>
  <si>
    <t>Cisco Learning Credits</t>
  </si>
  <si>
    <t>2023 Q3</t>
  </si>
  <si>
    <t>2024 Q3</t>
  </si>
  <si>
    <t>2023 Q4</t>
  </si>
  <si>
    <t>2024 Q1</t>
  </si>
  <si>
    <t>2024 Q2</t>
  </si>
  <si>
    <t>2024 Q4</t>
  </si>
  <si>
    <t>2025 Q1</t>
  </si>
  <si>
    <t>2025 Q2</t>
  </si>
  <si>
    <t>2025 Q3</t>
  </si>
  <si>
    <t>2025 Q4</t>
  </si>
  <si>
    <t>2026 Q1</t>
  </si>
  <si>
    <t>2026 Q2</t>
  </si>
  <si>
    <t>2026 Q3</t>
  </si>
  <si>
    <t>2026 Q4</t>
  </si>
  <si>
    <t>2027 Q1</t>
  </si>
  <si>
    <t>2027 Q2</t>
  </si>
  <si>
    <t>2027 Q3</t>
  </si>
  <si>
    <t>2027 Q4</t>
  </si>
  <si>
    <t>2028 Q1</t>
  </si>
  <si>
    <t>quarter</t>
  </si>
  <si>
    <t>quarterly escalation</t>
  </si>
  <si>
    <t>8.1</t>
  </si>
  <si>
    <t>8.2</t>
  </si>
  <si>
    <t>8.3</t>
  </si>
  <si>
    <t>8.4</t>
  </si>
  <si>
    <t>8.5</t>
  </si>
  <si>
    <t>8.6</t>
  </si>
  <si>
    <t>8.7</t>
  </si>
  <si>
    <t>9.1</t>
  </si>
  <si>
    <t>9.2</t>
  </si>
  <si>
    <t>9.3</t>
  </si>
  <si>
    <t>9.4</t>
  </si>
  <si>
    <t>9.5</t>
  </si>
  <si>
    <t>9.6</t>
  </si>
  <si>
    <t>9.7</t>
  </si>
  <si>
    <t>10.1</t>
  </si>
  <si>
    <t>10.2</t>
  </si>
  <si>
    <t>10.3</t>
  </si>
  <si>
    <t>10.4</t>
  </si>
  <si>
    <t>10.5</t>
  </si>
  <si>
    <t>10.6</t>
  </si>
  <si>
    <t>10.7</t>
  </si>
  <si>
    <t>11.1</t>
  </si>
  <si>
    <t>11.2</t>
  </si>
  <si>
    <t>11.3</t>
  </si>
  <si>
    <t>11.4</t>
  </si>
  <si>
    <t>11.5</t>
  </si>
  <si>
    <t>person-days</t>
  </si>
  <si>
    <t>credits</t>
  </si>
  <si>
    <t>BASE PERIOD (2023 Q3 - 2024 Q2)</t>
  </si>
  <si>
    <t>OPTIONAL YEAR 1 (2024 Q3 - 2025 Q2)</t>
  </si>
  <si>
    <t>OPTIONAL YEAR 2 (2025 Q3 - 2026 Q2)</t>
  </si>
  <si>
    <t>OPTIONAL YEAR 3 (2026 Q3 - 2027 Q2)</t>
  </si>
  <si>
    <t>OPTIONAL YEAR 4 (2027 Q3 - 2028 Q2)</t>
  </si>
  <si>
    <t>Unit cost (as of BASE PERIOD)</t>
  </si>
  <si>
    <t>Cost per roundtrip (as of BASE PERIOD)</t>
  </si>
  <si>
    <t>Per Diem (as of BASE PERIOD)</t>
  </si>
  <si>
    <t>Rate as of BASE PERIOD</t>
  </si>
  <si>
    <t>Unit price as of BASE PERIOD</t>
  </si>
  <si>
    <t>Constant coefficient</t>
  </si>
  <si>
    <t>Labour coefficient</t>
  </si>
  <si>
    <t>Material coefficient</t>
  </si>
  <si>
    <t>Price Variation factor</t>
  </si>
  <si>
    <t>Unit Price as of BASE PERIOD (2023 Q3 - 2024 Q2)</t>
  </si>
  <si>
    <t>Grand Total Fixed Price - Base Contract + Evaluated Options (for evaluation purposes based on the assumed indexation)</t>
  </si>
  <si>
    <t>Person-days</t>
  </si>
  <si>
    <t>quantity</t>
  </si>
  <si>
    <t>Labor rate
per person-day
as of BASE PERIOD (from 2023 Q3 to 2024 Q2)</t>
  </si>
  <si>
    <t>Check for sum 100%</t>
  </si>
  <si>
    <t>Number of units to be purchased</t>
  </si>
  <si>
    <t>Unit price
BASE PERIOD (from 2023 Q3 to 2024 Q2)</t>
  </si>
  <si>
    <t>Total Fixed Price with EPA, Evaluated Options (for evaluation purposes based on the assumed indexation)</t>
  </si>
  <si>
    <t>Latest available published Index</t>
  </si>
  <si>
    <r>
      <t>L</t>
    </r>
    <r>
      <rPr>
        <b/>
        <vertAlign val="subscript"/>
        <sz val="11"/>
        <color theme="1"/>
        <rFont val="Calibri"/>
        <family val="2"/>
        <scheme val="minor"/>
      </rPr>
      <t>0</t>
    </r>
    <r>
      <rPr>
        <b/>
        <sz val="11"/>
        <color theme="1"/>
        <rFont val="Calibri"/>
        <family val="2"/>
        <scheme val="minor"/>
      </rPr>
      <t xml:space="preserve"> and M</t>
    </r>
    <r>
      <rPr>
        <b/>
        <vertAlign val="subscript"/>
        <sz val="11"/>
        <color theme="1"/>
        <rFont val="Calibri"/>
        <family val="2"/>
        <scheme val="minor"/>
      </rPr>
      <t>0</t>
    </r>
  </si>
  <si>
    <t>Total Fixed Price with EPA- Evaluated Options</t>
  </si>
  <si>
    <t>Total Fixed Price with EPA</t>
  </si>
  <si>
    <t>On-site technical support and consultancy (1xNetwork Engineer, 1xDSMS Engineer and 1 IT(IaaS) Engineer)</t>
  </si>
  <si>
    <t>7.1</t>
  </si>
  <si>
    <t>7.2</t>
  </si>
  <si>
    <t>7.3</t>
  </si>
  <si>
    <t>7.4</t>
  </si>
  <si>
    <t>7.5</t>
  </si>
  <si>
    <t>Scope-Specific Training Package - Remote or Onsite</t>
  </si>
  <si>
    <t>TOTAL</t>
  </si>
  <si>
    <t>CLIN 4 (BASE-EVALUATED) - CLS PERFORMANCE REVIEW</t>
  </si>
  <si>
    <t>CLIN 5 (BASE-EVALUATED) - PACKAGING, HANDLING, STORAGE AND TRANSPORTATION (PHS&amp;T)</t>
  </si>
  <si>
    <t>6.1</t>
  </si>
  <si>
    <t>6.2</t>
  </si>
  <si>
    <t>6.3</t>
  </si>
  <si>
    <t>6.4</t>
  </si>
  <si>
    <t>6.5</t>
  </si>
  <si>
    <t>Coverage of non-returned RMA equipment due to security restricitions</t>
  </si>
  <si>
    <t>CLIN 6.2</t>
  </si>
  <si>
    <t>CLIN 6.3</t>
  </si>
  <si>
    <t>CLIN 6.4</t>
  </si>
  <si>
    <t>CLIN 6.5</t>
  </si>
  <si>
    <t>CLIN 6.6</t>
  </si>
  <si>
    <t>CLIN 6.7</t>
  </si>
  <si>
    <t>CLIN 6.8</t>
  </si>
  <si>
    <t>Remote Technical Support</t>
  </si>
  <si>
    <t>Unit of measure</t>
  </si>
  <si>
    <t>Lot</t>
  </si>
  <si>
    <t>Each</t>
  </si>
  <si>
    <t>REQ 10-36, 54-59, 69-73</t>
  </si>
  <si>
    <t>Section 7</t>
  </si>
  <si>
    <t>REQ 96-107</t>
  </si>
  <si>
    <t>REQ 108</t>
  </si>
  <si>
    <t>REQ 109</t>
  </si>
  <si>
    <t>REQ 110</t>
  </si>
  <si>
    <t>REQ 111</t>
  </si>
  <si>
    <t>REQ 112</t>
  </si>
  <si>
    <t>REQ 113-125</t>
  </si>
  <si>
    <t>TOTAL PRICE CLIN 5</t>
  </si>
  <si>
    <t>CLIN 1 - CLS MANAGEMENT</t>
  </si>
  <si>
    <t>CLIN 2 - HARDWARE MAINTENANCE</t>
  </si>
  <si>
    <t>CLIN 3 - SOFTWARE MAINTENANCE</t>
  </si>
  <si>
    <t>CLIN 4 - CLS PERFORMANCE REVIEW</t>
  </si>
  <si>
    <t>CLIN 5 - PACKAGING, HANDLING, STORAGE AND TRANSPORTATION (PHS&amp;T)</t>
  </si>
  <si>
    <t>TOTAL PRICE CLIN 12</t>
  </si>
  <si>
    <t>12.1</t>
  </si>
  <si>
    <t>12.2</t>
  </si>
  <si>
    <t>12.3</t>
  </si>
  <si>
    <t>12.4</t>
  </si>
  <si>
    <t>12.5</t>
  </si>
  <si>
    <t>TOTAL PRICE CLIN 13</t>
  </si>
  <si>
    <t>13.1</t>
  </si>
  <si>
    <t>13.2</t>
  </si>
  <si>
    <t>13.3</t>
  </si>
  <si>
    <t>13.4</t>
  </si>
  <si>
    <t>13.5</t>
  </si>
  <si>
    <t>6.6</t>
  </si>
  <si>
    <t>6.7</t>
  </si>
  <si>
    <t>6.8</t>
  </si>
  <si>
    <t>14.1</t>
  </si>
  <si>
    <t>14.2</t>
  </si>
  <si>
    <t>14.3</t>
  </si>
  <si>
    <t>14.4</t>
  </si>
  <si>
    <t>14.5</t>
  </si>
  <si>
    <t>TOTAL PRICE CLIN 14</t>
  </si>
  <si>
    <t>7.6</t>
  </si>
  <si>
    <t>7.7</t>
  </si>
  <si>
    <t>7.8</t>
  </si>
  <si>
    <t>8.8</t>
  </si>
  <si>
    <t>9.8</t>
  </si>
  <si>
    <t>10.8</t>
  </si>
  <si>
    <t>EVALUATED OPTIONS</t>
  </si>
  <si>
    <t>CLIN 10</t>
  </si>
  <si>
    <t>CLIN 11</t>
  </si>
  <si>
    <t>CLIN 12</t>
  </si>
  <si>
    <t>CLIN 13</t>
  </si>
  <si>
    <t>CLIN 14</t>
  </si>
  <si>
    <t>Adjusted Unit Price (EPA)</t>
  </si>
  <si>
    <t>CLIN 10 (OPTION-EVALUATED) - OPTIONAL REQUIREMENTS, OPTION YEAR 4 (from 2027 Q3 to 2028 Q2)</t>
  </si>
  <si>
    <t>CLIN 9 (OPTION-EVALUATED) - OPTIONAL REQUIREMENTS, OPTION YEAR 3 (from 2026 Q3 to 2027 Q2)</t>
  </si>
  <si>
    <t>CLIN 6 (OPTION-EVALUATED) - OPTIONAL REQUIREMENTS, BASE YEAR (from 2023 Q3 to 2024 Q2)</t>
  </si>
  <si>
    <t>CLIN 11 (OPTION-EVALUATED) - BASELINE REQUIREMENTS (CLINS 1-5), OPTION YEAR 1 (from 2024 Q3 to 2025 Q2)</t>
  </si>
  <si>
    <t>CLIN 13 (OPTION-EVALUATED) - BASELINE REQUIREMENTS (CLINS 1-5), OPTION YEAR 3 (from 2026 Q3 to 2027 Q2)</t>
  </si>
  <si>
    <t>CLIN 14 (OPTION-EVALUATED) - BASELINE REQUIREMENTS (CLINS 1-5), OPTION YEAR 4 (from 2027 Q3 to 2028 Q2)</t>
  </si>
  <si>
    <t>BASE CONTRACT</t>
  </si>
  <si>
    <t>CLIN 7 (OPTION-EVALUATED) - OPTIONAL REQUIREMENTS, OPTION YEAR 1 (from 2024 Q3 to 2025 Q2)</t>
  </si>
  <si>
    <t>CLIN 8 (OPTION-EVALUATED) - OPTIONAL REQUIREMENTS, OPTION YEAR 2 (from 2025 Q3 to 2026 Q2)</t>
  </si>
  <si>
    <t>CLIN 12 (OPTION-EVALUATED) - BASELINE REQUIREMENTS (CLINS 1-5), OPTION YEAR 2 (from 2025 Q3 to 2026 Q2)</t>
  </si>
  <si>
    <t>Currency has been entered for clin summary tab (EVALUATED OPTIONS)</t>
  </si>
  <si>
    <t>Currency has been entered for clin summary tab (BASE CONTRACT)</t>
  </si>
  <si>
    <r>
      <t xml:space="preserve">C) ACCURACY CHECK #2- CLIN SUMMARY </t>
    </r>
    <r>
      <rPr>
        <b/>
        <sz val="11"/>
        <color theme="1"/>
        <rFont val="Calibri"/>
        <family val="2"/>
        <scheme val="minor"/>
      </rPr>
      <t>MATCH THE SUM OF DETAILED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</si>
</sst>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_-* #,##0_-;\-* #,##0_-;_-* &quot;-&quot;??_-;_-@_-"/>
    <numFmt numFmtId="168" formatCode="0.000"/>
  </numFmts>
  <fonts count="36"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sz val="14"/>
      <color theme="1"/>
      <name val="Calibri"/>
      <family val="2"/>
      <scheme val="minor"/>
    </font>
    <font>
      <b/>
      <sz val="10"/>
      <name val="Arial"/>
      <family val="2"/>
    </font>
    <font>
      <b/>
      <sz val="11"/>
      <name val="Calibri"/>
      <family val="2"/>
      <scheme val="minor"/>
    </font>
    <font>
      <sz val="11"/>
      <color theme="1"/>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2"/>
      <name val="Arial"/>
      <family val="2"/>
    </font>
    <font>
      <b/>
      <sz val="10"/>
      <color theme="4" tint="-0.249977111117893"/>
      <name val="Arial"/>
      <family val="2"/>
    </font>
    <font>
      <sz val="11"/>
      <name val="Calibri"/>
      <family val="2"/>
    </font>
    <font>
      <sz val="8"/>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8"/>
      <color theme="1"/>
      <name val="Calibri"/>
      <family val="2"/>
      <scheme val="minor"/>
    </font>
    <font>
      <sz val="11"/>
      <color theme="1"/>
      <name val="Calibri"/>
      <family val="2"/>
      <scheme val="minor"/>
    </font>
    <font>
      <b/>
      <vertAlign val="subscript"/>
      <sz val="11"/>
      <color theme="1"/>
      <name val="Calibri"/>
      <family val="2"/>
      <scheme val="minor"/>
    </font>
    <font>
      <sz val="11"/>
      <color theme="1"/>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43" fontId="4" fillId="0" borderId="0" applyFont="0" applyFill="0" applyBorder="0" applyAlignment="0" applyProtection="0"/>
    <xf numFmtId="0" fontId="6" fillId="0" borderId="0"/>
    <xf numFmtId="0" fontId="6"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cellStyleXfs>
  <cellXfs count="225">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43" fontId="0" fillId="0" borderId="0" xfId="1" applyFont="1"/>
    <xf numFmtId="165" fontId="1" fillId="0" borderId="0" xfId="1" applyNumberFormat="1" applyFont="1"/>
    <xf numFmtId="165" fontId="0" fillId="0" borderId="0" xfId="1" applyNumberFormat="1" applyFont="1"/>
    <xf numFmtId="0" fontId="7" fillId="0" borderId="0" xfId="0" applyFont="1"/>
    <xf numFmtId="0" fontId="1" fillId="0" borderId="0" xfId="0" applyFont="1" applyAlignment="1">
      <alignment horizontal="center"/>
    </xf>
    <xf numFmtId="165" fontId="1" fillId="0" borderId="0" xfId="1" applyNumberFormat="1" applyFont="1" applyAlignment="1">
      <alignment horizontal="center" wrapText="1"/>
    </xf>
    <xf numFmtId="0" fontId="1" fillId="0" borderId="0" xfId="0" applyFont="1" applyAlignment="1">
      <alignment horizontal="center" wrapText="1"/>
    </xf>
    <xf numFmtId="0" fontId="9" fillId="3" borderId="0" xfId="3" applyFont="1" applyFill="1" applyAlignment="1" applyProtection="1">
      <alignment vertical="center"/>
    </xf>
    <xf numFmtId="0" fontId="6" fillId="3" borderId="0" xfId="3" applyFill="1" applyProtection="1"/>
    <xf numFmtId="0" fontId="1" fillId="3" borderId="0" xfId="3" applyFont="1" applyFill="1" applyProtection="1"/>
    <xf numFmtId="0" fontId="6" fillId="3" borderId="0" xfId="3" applyFill="1" applyBorder="1" applyAlignment="1" applyProtection="1">
      <alignment horizontal="left" vertical="top" wrapText="1"/>
    </xf>
    <xf numFmtId="0" fontId="8" fillId="3" borderId="0" xfId="0" applyFont="1" applyFill="1"/>
    <xf numFmtId="165" fontId="1" fillId="0" borderId="0" xfId="1" applyNumberFormat="1" applyFont="1" applyAlignment="1">
      <alignment wrapText="1"/>
    </xf>
    <xf numFmtId="43" fontId="0" fillId="0" borderId="0" xfId="1" applyFont="1" applyAlignment="1">
      <alignment horizontal="center"/>
    </xf>
    <xf numFmtId="0" fontId="1" fillId="0" borderId="0" xfId="0" applyFont="1" applyAlignment="1">
      <alignment horizontal="left"/>
    </xf>
    <xf numFmtId="43" fontId="14" fillId="0" borderId="0" xfId="1" applyFont="1"/>
    <xf numFmtId="0" fontId="0" fillId="0" borderId="1" xfId="0" applyFill="1" applyBorder="1"/>
    <xf numFmtId="0" fontId="13" fillId="10" borderId="1" xfId="3" applyFont="1" applyFill="1" applyBorder="1" applyAlignment="1" applyProtection="1">
      <alignment vertical="center"/>
    </xf>
    <xf numFmtId="0" fontId="13" fillId="13" borderId="1" xfId="3" applyFont="1" applyFill="1" applyBorder="1" applyAlignment="1" applyProtection="1">
      <alignment horizontal="left" vertical="center" wrapText="1" indent="1"/>
    </xf>
    <xf numFmtId="0" fontId="13" fillId="13" borderId="1" xfId="3" applyFont="1" applyFill="1" applyBorder="1" applyAlignment="1" applyProtection="1">
      <alignment horizontal="left" vertical="center" indent="1"/>
    </xf>
    <xf numFmtId="0" fontId="1" fillId="10" borderId="1" xfId="0" applyFont="1" applyFill="1" applyBorder="1"/>
    <xf numFmtId="0" fontId="0" fillId="8" borderId="1" xfId="0" applyFill="1" applyBorder="1"/>
    <xf numFmtId="9" fontId="0" fillId="8" borderId="1" xfId="0" applyNumberFormat="1" applyFill="1" applyBorder="1" applyAlignment="1">
      <alignment horizontal="right"/>
    </xf>
    <xf numFmtId="0" fontId="1" fillId="0" borderId="0" xfId="0" applyFont="1" applyAlignment="1"/>
    <xf numFmtId="0" fontId="0" fillId="0" borderId="0" xfId="0" applyBorder="1"/>
    <xf numFmtId="0" fontId="1" fillId="11" borderId="1" xfId="0" applyFont="1" applyFill="1" applyBorder="1"/>
    <xf numFmtId="0" fontId="5" fillId="13" borderId="0" xfId="0" applyFont="1" applyFill="1" applyAlignment="1">
      <alignment wrapText="1"/>
    </xf>
    <xf numFmtId="0" fontId="1" fillId="10" borderId="20" xfId="3" applyFont="1" applyFill="1" applyBorder="1" applyAlignment="1" applyProtection="1">
      <alignment horizontal="left" vertical="center"/>
    </xf>
    <xf numFmtId="0" fontId="1" fillId="10" borderId="21" xfId="3" applyFont="1" applyFill="1" applyBorder="1" applyAlignment="1" applyProtection="1">
      <alignment horizontal="left" vertical="center"/>
    </xf>
    <xf numFmtId="0" fontId="6" fillId="0" borderId="0" xfId="2" applyFont="1" applyAlignment="1">
      <alignment horizontal="center"/>
    </xf>
    <xf numFmtId="9" fontId="0" fillId="5" borderId="0" xfId="5" applyFont="1" applyFill="1"/>
    <xf numFmtId="43" fontId="0" fillId="0" borderId="0" xfId="1" applyFont="1" applyAlignment="1">
      <alignment horizontal="right"/>
    </xf>
    <xf numFmtId="0" fontId="0" fillId="0" borderId="0" xfId="0" applyAlignment="1">
      <alignment horizontal="centerContinuous"/>
    </xf>
    <xf numFmtId="0" fontId="0" fillId="0" borderId="23" xfId="0" applyFill="1" applyBorder="1" applyAlignment="1">
      <alignment horizontal="centerContinuous"/>
    </xf>
    <xf numFmtId="0" fontId="0" fillId="0" borderId="5" xfId="0" applyFill="1" applyBorder="1" applyAlignment="1">
      <alignment horizontal="centerContinuous"/>
    </xf>
    <xf numFmtId="49" fontId="0" fillId="0" borderId="0" xfId="0" applyNumberFormat="1"/>
    <xf numFmtId="4" fontId="0" fillId="0" borderId="0" xfId="4" applyNumberFormat="1" applyFont="1"/>
    <xf numFmtId="0" fontId="0" fillId="0" borderId="0" xfId="0" applyAlignment="1">
      <alignment horizontal="right"/>
    </xf>
    <xf numFmtId="43" fontId="14" fillId="0" borderId="0" xfId="1" applyFont="1" applyAlignment="1">
      <alignment horizontal="center"/>
    </xf>
    <xf numFmtId="0" fontId="18" fillId="0" borderId="0" xfId="0" applyFont="1" applyFill="1" applyAlignment="1">
      <alignment vertical="center"/>
    </xf>
    <xf numFmtId="0" fontId="18" fillId="0" borderId="0" xfId="0" applyFont="1" applyAlignment="1">
      <alignment vertical="center"/>
    </xf>
    <xf numFmtId="0" fontId="18" fillId="0" borderId="0" xfId="0" applyFont="1" applyFill="1" applyAlignment="1">
      <alignment vertical="center" wrapText="1"/>
    </xf>
    <xf numFmtId="0" fontId="18" fillId="0" borderId="0" xfId="0" applyFont="1" applyAlignment="1">
      <alignment vertical="center" wrapText="1"/>
    </xf>
    <xf numFmtId="0" fontId="19" fillId="0" borderId="15" xfId="0" applyFont="1" applyFill="1" applyBorder="1" applyAlignment="1">
      <alignment horizontal="center" vertical="center"/>
    </xf>
    <xf numFmtId="165" fontId="19" fillId="0" borderId="15" xfId="1" applyNumberFormat="1" applyFont="1" applyFill="1" applyBorder="1" applyAlignment="1">
      <alignment horizontal="center" vertical="center"/>
    </xf>
    <xf numFmtId="165" fontId="18" fillId="0" borderId="15" xfId="1" applyNumberFormat="1" applyFont="1" applyFill="1" applyBorder="1" applyAlignment="1">
      <alignment vertical="center"/>
    </xf>
    <xf numFmtId="0" fontId="18" fillId="0" borderId="19" xfId="0" applyFont="1" applyFill="1" applyBorder="1" applyAlignment="1">
      <alignment vertical="center" wrapText="1"/>
    </xf>
    <xf numFmtId="0" fontId="18" fillId="0" borderId="1" xfId="0" applyFont="1" applyFill="1" applyBorder="1" applyAlignment="1">
      <alignment horizontal="center" vertical="center"/>
    </xf>
    <xf numFmtId="0" fontId="18" fillId="0" borderId="11" xfId="0" applyFont="1" applyFill="1" applyBorder="1" applyAlignment="1">
      <alignment vertical="center" wrapText="1"/>
    </xf>
    <xf numFmtId="0" fontId="18" fillId="0" borderId="0" xfId="0" applyFont="1" applyAlignment="1">
      <alignment horizontal="center" vertical="center"/>
    </xf>
    <xf numFmtId="0" fontId="19" fillId="0" borderId="15"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4" borderId="10" xfId="0" applyFont="1" applyFill="1" applyBorder="1" applyAlignment="1">
      <alignment horizontal="center" vertical="center" wrapText="1"/>
    </xf>
    <xf numFmtId="164" fontId="19" fillId="15" borderId="24" xfId="4" applyNumberFormat="1" applyFont="1" applyFill="1" applyBorder="1" applyAlignment="1">
      <alignment horizontal="right" vertical="center"/>
    </xf>
    <xf numFmtId="0" fontId="10" fillId="9" borderId="1" xfId="0" applyFont="1" applyFill="1" applyBorder="1" applyAlignment="1">
      <alignment horizontal="center" vertical="center" wrapText="1"/>
    </xf>
    <xf numFmtId="0" fontId="1" fillId="14" borderId="16" xfId="0" applyFont="1" applyFill="1" applyBorder="1" applyAlignment="1">
      <alignment vertical="center"/>
    </xf>
    <xf numFmtId="0" fontId="0" fillId="7" borderId="1" xfId="0" applyFont="1" applyFill="1" applyBorder="1" applyAlignment="1">
      <alignment vertical="center"/>
    </xf>
    <xf numFmtId="0" fontId="0" fillId="3" borderId="15" xfId="0" applyFill="1" applyBorder="1" applyAlignment="1">
      <alignment vertical="center"/>
    </xf>
    <xf numFmtId="0" fontId="0" fillId="3" borderId="1" xfId="0" applyFill="1" applyBorder="1" applyAlignment="1">
      <alignment vertical="center"/>
    </xf>
    <xf numFmtId="0" fontId="1" fillId="2" borderId="1" xfId="0" applyFont="1" applyFill="1" applyBorder="1" applyAlignment="1">
      <alignment vertical="center"/>
    </xf>
    <xf numFmtId="164" fontId="19" fillId="15" borderId="22" xfId="4" applyNumberFormat="1" applyFont="1" applyFill="1" applyBorder="1" applyAlignment="1">
      <alignment horizontal="right" vertical="center"/>
    </xf>
    <xf numFmtId="0" fontId="18" fillId="0" borderId="10" xfId="0" applyFont="1" applyFill="1" applyBorder="1" applyAlignment="1">
      <alignment horizontal="left" vertical="center" indent="2"/>
    </xf>
    <xf numFmtId="2" fontId="0" fillId="0" borderId="0" xfId="1" applyNumberFormat="1" applyFont="1" applyAlignment="1">
      <alignment horizontal="right"/>
    </xf>
    <xf numFmtId="1" fontId="0" fillId="0" borderId="0" xfId="0" applyNumberFormat="1" applyAlignment="1">
      <alignment horizontal="right"/>
    </xf>
    <xf numFmtId="0" fontId="6" fillId="13" borderId="15" xfId="3" applyFill="1" applyBorder="1" applyAlignment="1" applyProtection="1">
      <alignment horizontal="left" vertical="center" wrapText="1" indent="1"/>
    </xf>
    <xf numFmtId="0" fontId="6" fillId="13" borderId="26" xfId="3" applyFill="1" applyBorder="1" applyAlignment="1" applyProtection="1">
      <alignment horizontal="left" vertical="center" wrapText="1" indent="1"/>
    </xf>
    <xf numFmtId="0" fontId="6" fillId="13" borderId="27" xfId="3" applyFill="1" applyBorder="1" applyAlignment="1" applyProtection="1">
      <alignment horizontal="left" vertical="center" wrapText="1" indent="1"/>
    </xf>
    <xf numFmtId="0" fontId="6" fillId="13" borderId="28" xfId="3" applyFill="1" applyBorder="1" applyAlignment="1" applyProtection="1">
      <alignment horizontal="left" vertical="center" wrapText="1" indent="1"/>
    </xf>
    <xf numFmtId="0" fontId="25" fillId="13" borderId="1" xfId="3" applyFont="1" applyFill="1" applyBorder="1" applyAlignment="1" applyProtection="1">
      <alignment vertical="center" wrapText="1"/>
    </xf>
    <xf numFmtId="0" fontId="7" fillId="13" borderId="1" xfId="3" applyFont="1" applyFill="1" applyBorder="1" applyAlignment="1" applyProtection="1">
      <alignment vertical="center" wrapText="1"/>
    </xf>
    <xf numFmtId="0" fontId="1" fillId="13" borderId="0" xfId="0" applyFont="1" applyFill="1"/>
    <xf numFmtId="0" fontId="0" fillId="5" borderId="1" xfId="0" applyFill="1" applyBorder="1"/>
    <xf numFmtId="9" fontId="0" fillId="5" borderId="1" xfId="5" applyFont="1" applyFill="1" applyBorder="1"/>
    <xf numFmtId="9" fontId="0" fillId="5" borderId="1" xfId="0" applyNumberFormat="1" applyFill="1" applyBorder="1"/>
    <xf numFmtId="0" fontId="15" fillId="12" borderId="1" xfId="0" applyFont="1" applyFill="1" applyBorder="1"/>
    <xf numFmtId="0" fontId="26" fillId="8" borderId="1" xfId="0" applyFont="1" applyFill="1" applyBorder="1" applyAlignment="1">
      <alignment wrapText="1"/>
    </xf>
    <xf numFmtId="0" fontId="0" fillId="17" borderId="0" xfId="0" applyFill="1"/>
    <xf numFmtId="43" fontId="0" fillId="17" borderId="0" xfId="1" applyFont="1" applyFill="1" applyAlignment="1">
      <alignment horizontal="right"/>
    </xf>
    <xf numFmtId="0" fontId="28" fillId="0" borderId="0" xfId="0" applyFont="1"/>
    <xf numFmtId="0" fontId="1" fillId="0" borderId="25" xfId="0" applyFont="1" applyFill="1" applyBorder="1" applyAlignment="1">
      <alignment vertical="center"/>
    </xf>
    <xf numFmtId="0" fontId="22" fillId="0" borderId="25" xfId="0" applyFont="1" applyFill="1" applyBorder="1" applyAlignment="1">
      <alignment horizontal="right" vertical="center"/>
    </xf>
    <xf numFmtId="0" fontId="29" fillId="7" borderId="29" xfId="0" applyFont="1" applyFill="1" applyBorder="1" applyAlignment="1">
      <alignment vertical="center"/>
    </xf>
    <xf numFmtId="0" fontId="0" fillId="7" borderId="30" xfId="0" applyFont="1" applyFill="1" applyBorder="1" applyAlignment="1">
      <alignment vertical="center"/>
    </xf>
    <xf numFmtId="164" fontId="11" fillId="7" borderId="31" xfId="1" applyNumberFormat="1" applyFont="1" applyFill="1" applyBorder="1" applyAlignment="1">
      <alignment vertical="center"/>
    </xf>
    <xf numFmtId="0" fontId="29" fillId="7" borderId="10" xfId="0" applyFont="1" applyFill="1" applyBorder="1" applyAlignment="1">
      <alignment vertical="center"/>
    </xf>
    <xf numFmtId="164" fontId="11" fillId="7" borderId="11"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164" fontId="11" fillId="0" borderId="3" xfId="1" applyNumberFormat="1" applyFont="1"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164" fontId="0" fillId="15" borderId="31" xfId="1" applyNumberFormat="1" applyFont="1" applyFill="1" applyBorder="1" applyAlignment="1">
      <alignment vertical="center"/>
    </xf>
    <xf numFmtId="0" fontId="0" fillId="3" borderId="14" xfId="0" applyFill="1" applyBorder="1" applyAlignment="1">
      <alignment vertical="center"/>
    </xf>
    <xf numFmtId="164" fontId="0" fillId="15" borderId="19" xfId="1" applyNumberFormat="1" applyFont="1" applyFill="1" applyBorder="1" applyAlignment="1">
      <alignment vertical="center"/>
    </xf>
    <xf numFmtId="0" fontId="0" fillId="3" borderId="10" xfId="0" applyFill="1" applyBorder="1" applyAlignment="1">
      <alignment vertical="center"/>
    </xf>
    <xf numFmtId="43" fontId="0" fillId="0" borderId="11" xfId="1" applyFont="1" applyFill="1" applyBorder="1" applyAlignment="1">
      <alignment vertical="center"/>
    </xf>
    <xf numFmtId="0" fontId="1" fillId="2" borderId="10" xfId="0" applyFont="1" applyFill="1" applyBorder="1" applyAlignment="1">
      <alignment vertical="center"/>
    </xf>
    <xf numFmtId="164" fontId="1" fillId="2" borderId="11" xfId="1" applyNumberFormat="1" applyFont="1" applyFill="1" applyBorder="1" applyAlignment="1">
      <alignment vertical="center"/>
    </xf>
    <xf numFmtId="0" fontId="30" fillId="14" borderId="17" xfId="0" applyFont="1" applyFill="1" applyBorder="1" applyAlignment="1">
      <alignment horizontal="right" vertical="center"/>
    </xf>
    <xf numFmtId="0" fontId="31" fillId="15" borderId="17" xfId="0" applyFont="1" applyFill="1" applyBorder="1" applyAlignment="1">
      <alignment horizontal="center" vertical="center" wrapText="1"/>
    </xf>
    <xf numFmtId="164" fontId="0" fillId="0" borderId="0" xfId="4" applyNumberFormat="1" applyFont="1"/>
    <xf numFmtId="0" fontId="26" fillId="13" borderId="0" xfId="0" applyFont="1" applyFill="1" applyAlignment="1">
      <alignment wrapText="1"/>
    </xf>
    <xf numFmtId="165" fontId="26" fillId="13" borderId="0" xfId="1" applyNumberFormat="1" applyFont="1" applyFill="1" applyAlignment="1">
      <alignment wrapText="1"/>
    </xf>
    <xf numFmtId="0" fontId="26" fillId="0" borderId="0" xfId="0" applyFont="1"/>
    <xf numFmtId="0" fontId="27" fillId="0" borderId="0" xfId="0" applyFont="1"/>
    <xf numFmtId="0" fontId="27" fillId="0" borderId="0" xfId="0" applyFont="1"/>
    <xf numFmtId="0" fontId="27" fillId="0" borderId="0" xfId="0" applyFont="1"/>
    <xf numFmtId="0" fontId="27" fillId="0" borderId="0" xfId="0" applyFont="1"/>
    <xf numFmtId="166" fontId="19" fillId="0" borderId="14" xfId="0" applyNumberFormat="1" applyFont="1" applyFill="1" applyBorder="1" applyAlignment="1">
      <alignment horizontal="left" vertical="center"/>
    </xf>
    <xf numFmtId="0" fontId="18" fillId="0" borderId="1" xfId="0" applyFont="1" applyFill="1" applyBorder="1" applyAlignment="1">
      <alignment horizontal="left" vertical="center" wrapText="1" indent="1"/>
    </xf>
    <xf numFmtId="0" fontId="21" fillId="0" borderId="1" xfId="0" applyFont="1" applyFill="1" applyBorder="1" applyAlignment="1">
      <alignment horizontal="center" vertical="center"/>
    </xf>
    <xf numFmtId="0" fontId="26" fillId="13" borderId="0" xfId="0" applyFont="1" applyFill="1" applyAlignment="1">
      <alignment horizont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65" fontId="1" fillId="0" borderId="0" xfId="1" applyNumberFormat="1" applyFont="1" applyAlignment="1">
      <alignment horizontal="center" vertical="center" wrapText="1"/>
    </xf>
    <xf numFmtId="0" fontId="1" fillId="0" borderId="0" xfId="0" applyFont="1" applyAlignment="1">
      <alignment vertical="center"/>
    </xf>
    <xf numFmtId="0" fontId="1" fillId="13" borderId="0" xfId="0" applyFont="1" applyFill="1" applyAlignment="1">
      <alignment vertical="center"/>
    </xf>
    <xf numFmtId="9" fontId="0" fillId="5" borderId="0" xfId="5" applyFont="1" applyFill="1" applyAlignment="1">
      <alignment vertical="center"/>
    </xf>
    <xf numFmtId="0" fontId="0" fillId="0" borderId="0" xfId="0" applyAlignment="1">
      <alignmen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0" fontId="0" fillId="0" borderId="1" xfId="5" applyNumberFormat="1" applyFont="1" applyBorder="1" applyAlignment="1">
      <alignment horizontal="center" vertical="center"/>
    </xf>
    <xf numFmtId="0" fontId="1" fillId="4"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18" fillId="0" borderId="10" xfId="0" applyFont="1" applyFill="1" applyBorder="1" applyAlignment="1">
      <alignment horizontal="left" vertical="center" indent="1"/>
    </xf>
    <xf numFmtId="43" fontId="33" fillId="0" borderId="0" xfId="1" applyFont="1" applyAlignment="1">
      <alignment horizontal="center"/>
    </xf>
    <xf numFmtId="167" fontId="33" fillId="0" borderId="0" xfId="1" applyNumberFormat="1" applyFont="1" applyAlignment="1">
      <alignment horizontal="right"/>
    </xf>
    <xf numFmtId="165" fontId="33" fillId="0" borderId="0" xfId="1" applyNumberFormat="1" applyFont="1"/>
    <xf numFmtId="43" fontId="33" fillId="0" borderId="0" xfId="1" applyFont="1"/>
    <xf numFmtId="2" fontId="0" fillId="12" borderId="1" xfId="0" applyNumberFormat="1" applyFill="1" applyBorder="1" applyAlignment="1">
      <alignment horizontal="center" vertical="center"/>
    </xf>
    <xf numFmtId="9" fontId="19" fillId="0" borderId="15" xfId="5" applyFont="1" applyFill="1" applyBorder="1" applyAlignment="1">
      <alignment horizontal="center" vertical="center"/>
    </xf>
    <xf numFmtId="164" fontId="19" fillId="0" borderId="22" xfId="4" applyNumberFormat="1" applyFont="1" applyFill="1" applyBorder="1" applyAlignment="1">
      <alignment horizontal="right" vertical="center"/>
    </xf>
    <xf numFmtId="165" fontId="18" fillId="0" borderId="15" xfId="1" applyNumberFormat="1" applyFont="1" applyFill="1" applyBorder="1" applyAlignment="1">
      <alignment horizontal="center" vertical="center"/>
    </xf>
    <xf numFmtId="164" fontId="0" fillId="0" borderId="19" xfId="1" applyNumberFormat="1" applyFont="1" applyFill="1" applyBorder="1" applyAlignment="1">
      <alignment vertical="center"/>
    </xf>
    <xf numFmtId="0" fontId="26" fillId="13" borderId="0" xfId="0" applyFont="1" applyFill="1" applyBorder="1" applyAlignment="1">
      <alignment wrapText="1"/>
    </xf>
    <xf numFmtId="0" fontId="26" fillId="13" borderId="0" xfId="0" applyFont="1" applyFill="1" applyBorder="1" applyAlignment="1">
      <alignment horizontal="left" wrapText="1"/>
    </xf>
    <xf numFmtId="0" fontId="21" fillId="0" borderId="1" xfId="0" applyFont="1" applyFill="1" applyBorder="1" applyAlignment="1">
      <alignment horizontal="left" vertical="center" wrapText="1" indent="2"/>
    </xf>
    <xf numFmtId="0" fontId="18" fillId="0" borderId="10" xfId="0" quotePrefix="1" applyFont="1" applyFill="1" applyBorder="1" applyAlignment="1">
      <alignment horizontal="left" vertical="center" indent="1"/>
    </xf>
    <xf numFmtId="0" fontId="1" fillId="8" borderId="0" xfId="0" applyFont="1" applyFill="1" applyAlignment="1">
      <alignment horizontal="center" vertical="center" wrapText="1"/>
    </xf>
    <xf numFmtId="0" fontId="0" fillId="8" borderId="0" xfId="0" applyFill="1"/>
    <xf numFmtId="43" fontId="0" fillId="8" borderId="0" xfId="0" applyNumberFormat="1" applyFill="1"/>
    <xf numFmtId="0" fontId="35" fillId="0" borderId="0" xfId="0" applyNumberFormat="1" applyFont="1"/>
    <xf numFmtId="4" fontId="35" fillId="0" borderId="0" xfId="0" applyNumberFormat="1" applyFont="1"/>
    <xf numFmtId="0" fontId="0" fillId="6" borderId="5" xfId="0" applyFill="1" applyBorder="1" applyAlignment="1">
      <alignment horizontal="left" vertical="center"/>
    </xf>
    <xf numFmtId="0" fontId="0" fillId="6" borderId="7" xfId="0" applyFill="1" applyBorder="1" applyAlignment="1">
      <alignment horizontal="left" vertical="center"/>
    </xf>
    <xf numFmtId="164" fontId="19" fillId="0" borderId="13" xfId="4" applyNumberFormat="1" applyFont="1" applyFill="1" applyBorder="1" applyAlignment="1">
      <alignment horizontal="right" vertical="center"/>
    </xf>
    <xf numFmtId="9" fontId="18" fillId="0" borderId="1" xfId="5" applyFont="1" applyFill="1" applyBorder="1" applyAlignment="1">
      <alignment horizontal="center" vertical="center"/>
    </xf>
    <xf numFmtId="168" fontId="18" fillId="0" borderId="1" xfId="5" applyNumberFormat="1" applyFont="1" applyFill="1" applyBorder="1" applyAlignment="1">
      <alignment horizontal="center" vertical="center"/>
    </xf>
    <xf numFmtId="164" fontId="21" fillId="0" borderId="1" xfId="6" applyNumberFormat="1" applyFont="1" applyFill="1" applyBorder="1" applyAlignment="1" applyProtection="1">
      <alignment horizontal="right" vertical="center"/>
    </xf>
    <xf numFmtId="164" fontId="20" fillId="0" borderId="1" xfId="6" applyNumberFormat="1" applyFont="1" applyFill="1" applyBorder="1" applyAlignment="1" applyProtection="1">
      <alignment horizontal="right" vertical="center"/>
    </xf>
    <xf numFmtId="9" fontId="18" fillId="15" borderId="1" xfId="5" applyFont="1" applyFill="1" applyBorder="1" applyAlignment="1">
      <alignment horizontal="center" vertical="center"/>
    </xf>
    <xf numFmtId="164" fontId="21" fillId="15" borderId="1" xfId="6" applyNumberFormat="1" applyFont="1" applyFill="1" applyBorder="1" applyAlignment="1" applyProtection="1">
      <alignment horizontal="right" vertical="center"/>
    </xf>
    <xf numFmtId="164" fontId="21" fillId="0" borderId="1" xfId="6" applyNumberFormat="1" applyFont="1" applyFill="1" applyBorder="1" applyAlignment="1" applyProtection="1">
      <alignment horizontal="center" vertical="center"/>
    </xf>
    <xf numFmtId="0" fontId="20" fillId="2" borderId="30" xfId="0" applyFont="1" applyFill="1" applyBorder="1" applyAlignment="1" applyProtection="1">
      <alignment horizontal="centerContinuous" vertical="center"/>
    </xf>
    <xf numFmtId="0" fontId="20" fillId="2" borderId="31" xfId="0" applyFont="1" applyFill="1" applyBorder="1" applyAlignment="1" applyProtection="1">
      <alignment horizontal="centerContinuous" vertical="center"/>
    </xf>
    <xf numFmtId="0" fontId="19" fillId="4" borderId="11" xfId="0" applyFont="1" applyFill="1" applyBorder="1" applyAlignment="1">
      <alignment horizontal="center" vertical="center" wrapText="1"/>
    </xf>
    <xf numFmtId="0" fontId="21" fillId="0" borderId="15" xfId="0" applyFont="1" applyFill="1" applyBorder="1" applyAlignment="1">
      <alignment horizontal="center" vertical="center"/>
    </xf>
    <xf numFmtId="164" fontId="18" fillId="0" borderId="15" xfId="1" applyNumberFormat="1" applyFont="1" applyFill="1" applyBorder="1" applyAlignment="1">
      <alignment horizontal="center" vertical="center"/>
    </xf>
    <xf numFmtId="0" fontId="19" fillId="0" borderId="32" xfId="0" applyFont="1" applyFill="1" applyBorder="1" applyAlignment="1">
      <alignment vertical="center"/>
    </xf>
    <xf numFmtId="0" fontId="18" fillId="0" borderId="22" xfId="0" applyFont="1" applyFill="1" applyBorder="1" applyAlignment="1">
      <alignment vertical="center"/>
    </xf>
    <xf numFmtId="165" fontId="18" fillId="0" borderId="22" xfId="1" applyNumberFormat="1" applyFont="1" applyFill="1" applyBorder="1" applyAlignment="1">
      <alignment vertical="center"/>
    </xf>
    <xf numFmtId="165" fontId="18" fillId="0" borderId="22" xfId="1" applyNumberFormat="1" applyFont="1" applyFill="1" applyBorder="1" applyAlignment="1">
      <alignment horizontal="center" vertical="center"/>
    </xf>
    <xf numFmtId="0" fontId="19" fillId="0" borderId="33" xfId="0" applyFont="1" applyFill="1" applyBorder="1" applyAlignment="1">
      <alignment vertical="center"/>
    </xf>
    <xf numFmtId="0" fontId="19" fillId="0" borderId="34" xfId="0" applyFont="1" applyFill="1" applyBorder="1" applyAlignment="1">
      <alignment horizontal="left" vertical="center" wrapText="1"/>
    </xf>
    <xf numFmtId="0" fontId="21" fillId="0" borderId="34" xfId="0" applyFont="1" applyFill="1" applyBorder="1" applyAlignment="1">
      <alignment horizontal="center" vertical="center"/>
    </xf>
    <xf numFmtId="0" fontId="19" fillId="0" borderId="34" xfId="0" applyFont="1" applyFill="1" applyBorder="1" applyAlignment="1">
      <alignment horizontal="center" vertical="center"/>
    </xf>
    <xf numFmtId="165" fontId="19" fillId="0" borderId="34" xfId="1" applyNumberFormat="1" applyFont="1" applyFill="1" applyBorder="1" applyAlignment="1">
      <alignment horizontal="center" vertical="center"/>
    </xf>
    <xf numFmtId="165" fontId="18" fillId="0" borderId="34" xfId="1" applyNumberFormat="1" applyFont="1" applyFill="1" applyBorder="1" applyAlignment="1">
      <alignment vertical="center"/>
    </xf>
    <xf numFmtId="165" fontId="18" fillId="0" borderId="34" xfId="1" applyNumberFormat="1" applyFont="1" applyFill="1" applyBorder="1" applyAlignment="1">
      <alignment horizontal="center" vertical="center"/>
    </xf>
    <xf numFmtId="164" fontId="18" fillId="0" borderId="34" xfId="1" applyNumberFormat="1" applyFont="1" applyFill="1" applyBorder="1" applyAlignment="1">
      <alignment horizontal="center" vertical="center"/>
    </xf>
    <xf numFmtId="0" fontId="18" fillId="0" borderId="35" xfId="0" applyFont="1" applyFill="1" applyBorder="1" applyAlignment="1">
      <alignment vertical="center" wrapText="1"/>
    </xf>
    <xf numFmtId="0" fontId="19" fillId="2" borderId="36" xfId="0" applyFont="1" applyFill="1" applyBorder="1" applyAlignment="1">
      <alignment vertical="center"/>
    </xf>
    <xf numFmtId="0" fontId="18" fillId="2" borderId="24" xfId="0" applyFont="1" applyFill="1" applyBorder="1" applyAlignment="1">
      <alignment vertical="center"/>
    </xf>
    <xf numFmtId="165" fontId="18" fillId="2" borderId="24" xfId="1" applyNumberFormat="1" applyFont="1" applyFill="1" applyBorder="1" applyAlignment="1">
      <alignment vertical="center"/>
    </xf>
    <xf numFmtId="0" fontId="18" fillId="2" borderId="37" xfId="0" applyFont="1" applyFill="1" applyBorder="1" applyAlignment="1">
      <alignment vertical="center" wrapText="1"/>
    </xf>
    <xf numFmtId="0" fontId="19" fillId="14" borderId="12" xfId="0" applyFont="1" applyFill="1" applyBorder="1" applyAlignment="1">
      <alignment horizontal="center" vertical="center" wrapText="1"/>
    </xf>
    <xf numFmtId="0" fontId="19" fillId="14" borderId="13" xfId="0" applyFont="1" applyFill="1" applyBorder="1" applyAlignment="1">
      <alignment horizontal="center" vertical="center" wrapText="1"/>
    </xf>
    <xf numFmtId="0" fontId="19" fillId="14" borderId="13" xfId="0" applyFont="1" applyFill="1" applyBorder="1" applyAlignment="1">
      <alignment horizontal="right" vertical="center"/>
    </xf>
    <xf numFmtId="0" fontId="18" fillId="16" borderId="13" xfId="0" applyFont="1" applyFill="1" applyBorder="1" applyAlignment="1">
      <alignment horizontal="center" vertical="center"/>
    </xf>
    <xf numFmtId="0" fontId="19" fillId="0" borderId="18" xfId="0" applyFont="1" applyFill="1" applyBorder="1" applyAlignment="1">
      <alignment horizontal="center" vertical="center" wrapText="1"/>
    </xf>
    <xf numFmtId="0" fontId="18" fillId="0" borderId="38" xfId="0" applyFont="1" applyFill="1" applyBorder="1" applyAlignment="1">
      <alignment vertical="center" wrapText="1"/>
    </xf>
    <xf numFmtId="9" fontId="19" fillId="0" borderId="34" xfId="5" applyFont="1" applyFill="1" applyBorder="1" applyAlignment="1">
      <alignment horizontal="center" vertical="center"/>
    </xf>
    <xf numFmtId="9" fontId="18" fillId="0" borderId="22" xfId="5" applyFont="1" applyFill="1" applyBorder="1" applyAlignment="1">
      <alignment vertical="center"/>
    </xf>
    <xf numFmtId="0" fontId="18" fillId="0" borderId="13" xfId="0" applyFont="1" applyFill="1" applyBorder="1" applyAlignment="1">
      <alignment vertical="center"/>
    </xf>
    <xf numFmtId="9" fontId="18" fillId="0" borderId="13" xfId="5" applyFont="1" applyFill="1" applyBorder="1" applyAlignment="1">
      <alignment vertical="center"/>
    </xf>
    <xf numFmtId="165" fontId="18" fillId="0" borderId="13" xfId="1" applyNumberFormat="1" applyFont="1" applyFill="1" applyBorder="1" applyAlignment="1">
      <alignment vertical="center"/>
    </xf>
    <xf numFmtId="0" fontId="13" fillId="2" borderId="29" xfId="0" applyFont="1" applyFill="1" applyBorder="1" applyAlignment="1" applyProtection="1">
      <alignment horizontal="centerContinuous" vertical="center"/>
    </xf>
    <xf numFmtId="166" fontId="19" fillId="0" borderId="33" xfId="0" applyNumberFormat="1" applyFont="1" applyFill="1" applyBorder="1" applyAlignment="1">
      <alignment horizontal="left" vertical="center"/>
    </xf>
    <xf numFmtId="0" fontId="19" fillId="0" borderId="12" xfId="0" applyFont="1" applyFill="1" applyBorder="1" applyAlignment="1">
      <alignment vertical="center"/>
    </xf>
    <xf numFmtId="0" fontId="18" fillId="0" borderId="18" xfId="0" applyFont="1" applyFill="1" applyBorder="1" applyAlignment="1">
      <alignment vertical="center" wrapText="1"/>
    </xf>
    <xf numFmtId="164" fontId="19" fillId="0" borderId="24" xfId="4" applyNumberFormat="1" applyFont="1" applyFill="1" applyBorder="1" applyAlignment="1">
      <alignment horizontal="right" vertical="center"/>
    </xf>
    <xf numFmtId="9" fontId="21" fillId="0" borderId="1" xfId="5" applyFont="1" applyFill="1" applyBorder="1" applyAlignment="1">
      <alignment horizontal="center" vertical="center"/>
    </xf>
    <xf numFmtId="0" fontId="2" fillId="2" borderId="39" xfId="0" applyFont="1" applyFill="1" applyBorder="1" applyAlignment="1" applyProtection="1">
      <alignment horizontal="centerContinuous" vertical="center"/>
    </xf>
    <xf numFmtId="0" fontId="20" fillId="2" borderId="27" xfId="0" applyFont="1" applyFill="1" applyBorder="1" applyAlignment="1" applyProtection="1">
      <alignment horizontal="centerContinuous" vertical="center"/>
    </xf>
    <xf numFmtId="0" fontId="2" fillId="2" borderId="27" xfId="0" applyFont="1" applyFill="1" applyBorder="1" applyAlignment="1" applyProtection="1">
      <alignment horizontal="centerContinuous" vertical="center"/>
    </xf>
    <xf numFmtId="0" fontId="20" fillId="2" borderId="40" xfId="0" applyFont="1" applyFill="1" applyBorder="1" applyAlignment="1" applyProtection="1">
      <alignment horizontal="centerContinuous" vertical="center"/>
    </xf>
    <xf numFmtId="0" fontId="13" fillId="2" borderId="14" xfId="0" applyFont="1" applyFill="1" applyBorder="1" applyAlignment="1" applyProtection="1">
      <alignment horizontal="centerContinuous" vertical="center"/>
    </xf>
    <xf numFmtId="0" fontId="20" fillId="2" borderId="15"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20" fillId="2" borderId="19" xfId="0" applyFont="1" applyFill="1" applyBorder="1" applyAlignment="1" applyProtection="1">
      <alignment horizontal="centerContinuous" vertical="center"/>
    </xf>
    <xf numFmtId="0" fontId="1" fillId="4" borderId="1" xfId="0" applyFont="1" applyFill="1" applyBorder="1" applyAlignment="1">
      <alignment horizontal="center" vertical="center"/>
    </xf>
    <xf numFmtId="165" fontId="26" fillId="13" borderId="0" xfId="1" applyNumberFormat="1" applyFont="1" applyFill="1" applyAlignment="1">
      <alignment wrapText="1"/>
    </xf>
    <xf numFmtId="165" fontId="26" fillId="13" borderId="0" xfId="1" applyNumberFormat="1" applyFont="1" applyFill="1" applyAlignment="1">
      <alignment horizontal="left" wrapText="1"/>
    </xf>
    <xf numFmtId="0" fontId="0" fillId="3" borderId="0" xfId="0" applyFill="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1" fillId="6" borderId="5" xfId="0" applyFont="1" applyFill="1" applyBorder="1" applyAlignment="1">
      <alignment vertical="center" wrapText="1"/>
    </xf>
    <xf numFmtId="0" fontId="0" fillId="6" borderId="0" xfId="0" applyFill="1" applyBorder="1" applyAlignment="1">
      <alignment vertical="center"/>
    </xf>
    <xf numFmtId="0" fontId="0" fillId="6" borderId="6" xfId="0" applyFill="1" applyBorder="1" applyAlignment="1">
      <alignment vertical="center"/>
    </xf>
    <xf numFmtId="0" fontId="1" fillId="6" borderId="0" xfId="0" applyFont="1" applyFill="1" applyBorder="1" applyAlignment="1">
      <alignment horizontal="center" vertical="center"/>
    </xf>
    <xf numFmtId="0" fontId="0" fillId="6" borderId="5" xfId="0" applyFill="1" applyBorder="1" applyAlignment="1">
      <alignment vertical="center"/>
    </xf>
    <xf numFmtId="0" fontId="0" fillId="6" borderId="0" xfId="0" applyFill="1" applyBorder="1" applyAlignment="1">
      <alignment horizontal="center" vertical="center"/>
    </xf>
    <xf numFmtId="0" fontId="1" fillId="6" borderId="6" xfId="0" applyFont="1" applyFill="1" applyBorder="1" applyAlignment="1">
      <alignment horizontal="center" vertical="center"/>
    </xf>
    <xf numFmtId="2" fontId="7" fillId="6" borderId="6" xfId="4" applyNumberFormat="1" applyFont="1" applyFill="1" applyBorder="1" applyAlignment="1">
      <alignment horizontal="center" vertical="center"/>
    </xf>
    <xf numFmtId="0" fontId="7" fillId="6" borderId="6" xfId="0" applyFont="1" applyFill="1" applyBorder="1" applyAlignment="1">
      <alignment vertical="center"/>
    </xf>
    <xf numFmtId="43" fontId="0" fillId="3" borderId="0" xfId="0" applyNumberFormat="1" applyFill="1" applyAlignment="1">
      <alignment vertical="center"/>
    </xf>
    <xf numFmtId="0" fontId="1" fillId="6" borderId="8" xfId="0" applyFont="1" applyFill="1" applyBorder="1" applyAlignment="1">
      <alignment horizontal="center" vertical="center"/>
    </xf>
    <xf numFmtId="2" fontId="7" fillId="6" borderId="9" xfId="4" applyNumberFormat="1" applyFont="1" applyFill="1" applyBorder="1" applyAlignment="1">
      <alignment horizontal="center" vertical="center"/>
    </xf>
  </cellXfs>
  <cellStyles count="8">
    <cellStyle name="Comma" xfId="1" builtinId="3"/>
    <cellStyle name="Comma 2" xfId="7"/>
    <cellStyle name="Currency" xfId="4" builtinId="4"/>
    <cellStyle name="Currency 2" xfId="6"/>
    <cellStyle name="Normal" xfId="0" builtinId="0"/>
    <cellStyle name="Normal 2 10" xfId="2"/>
    <cellStyle name="Normal 53" xfId="3"/>
    <cellStyle name="Percent" xfId="5" builtinId="5"/>
  </cellStyles>
  <dxfs count="133">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4" formatCode="_-* #,##0.00_-;\-* #,##0.00_-;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4" formatCode="#,##0.00"/>
    </dxf>
    <dxf>
      <numFmt numFmtId="165"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117385</xdr:colOff>
      <xdr:row>1</xdr:row>
      <xdr:rowOff>86018</xdr:rowOff>
    </xdr:from>
    <xdr:ext cx="3880352" cy="3293502"/>
    <xdr:sp macro="" textlink="">
      <xdr:nvSpPr>
        <xdr:cNvPr id="2" name="TextBox 1"/>
        <xdr:cNvSpPr txBox="1"/>
      </xdr:nvSpPr>
      <xdr:spPr>
        <a:xfrm>
          <a:off x="7815317" y="285177"/>
          <a:ext cx="3880352" cy="329350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It is highly recommended that the bidder uses this table as a tool to ensure accuracy and minimize required corrections to the bid.</a:t>
          </a: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NOTE: </a:t>
          </a:r>
          <a:r>
            <a:rPr lang="en-US" sz="1100" b="0" baseline="0">
              <a:solidFill>
                <a:schemeClr val="tx1"/>
              </a:solidFill>
              <a:effectLst/>
              <a:latin typeface="+mn-lt"/>
              <a:ea typeface="+mn-ea"/>
              <a:cs typeface="+mn-cs"/>
            </a:rPr>
            <a:t>This table was built assuming a single currency. The use of multiple currencies may have an impact on the functionality of this table.</a:t>
          </a:r>
        </a:p>
        <a:p>
          <a:pPr eaLnBrk="1" fontAlgn="auto" latinLnBrk="0" hangingPunct="1"/>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mn-lt"/>
              <a:ea typeface="+mn-ea"/>
              <a:cs typeface="+mn-cs"/>
            </a:rPr>
            <a:t>Ultimately the bidder is responsible to meet the requirements outlined in the bidding instructions to ensure completeness, accuracy, and traceability. </a:t>
          </a:r>
          <a:endParaRPr lang="en-GB">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4215912"/>
    <xdr:sp macro="" textlink="">
      <xdr:nvSpPr>
        <xdr:cNvPr id="2" name="TextBox 1"/>
        <xdr:cNvSpPr txBox="1"/>
      </xdr:nvSpPr>
      <xdr:spPr>
        <a:xfrm>
          <a:off x="10536115" y="495300"/>
          <a:ext cx="3756660" cy="421591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29063</xdr:colOff>
      <xdr:row>15</xdr:row>
      <xdr:rowOff>56662</xdr:rowOff>
    </xdr:from>
    <xdr:to>
      <xdr:col>11</xdr:col>
      <xdr:colOff>140366</xdr:colOff>
      <xdr:row>20</xdr:row>
      <xdr:rowOff>141572</xdr:rowOff>
    </xdr:to>
    <xdr:pic>
      <xdr:nvPicPr>
        <xdr:cNvPr id="3" name="Picture 2"/>
        <xdr:cNvPicPr>
          <a:picLocks noChangeAspect="1"/>
        </xdr:cNvPicPr>
      </xdr:nvPicPr>
      <xdr:blipFill>
        <a:blip xmlns:r="http://schemas.openxmlformats.org/officeDocument/2006/relationships" r:embed="rId1"/>
        <a:stretch>
          <a:fillRect/>
        </a:stretch>
      </xdr:blipFill>
      <xdr:spPr>
        <a:xfrm>
          <a:off x="10565178" y="3251200"/>
          <a:ext cx="3672188" cy="105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18</xdr:col>
      <xdr:colOff>121443</xdr:colOff>
      <xdr:row>2</xdr:row>
      <xdr:rowOff>238125</xdr:rowOff>
    </xdr:from>
    <xdr:ext cx="3482340" cy="5976938"/>
    <xdr:sp macro="" textlink="">
      <xdr:nvSpPr>
        <xdr:cNvPr id="2" name="TextBox 1"/>
        <xdr:cNvSpPr txBox="1"/>
      </xdr:nvSpPr>
      <xdr:spPr>
        <a:xfrm>
          <a:off x="22112287" y="631031"/>
          <a:ext cx="3482340" cy="597693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Bidders are allowed to adjust the Labour and Material Coefficients in the yellow highlighted cells (Columns H and I). The sum in Column J must always remain 100%.</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Use the "Automated Checks"  tab to ensure alignement of  all CLINs with the detailed tabs (Labour, Material, Travel, ODC)</a:t>
          </a:r>
        </a:p>
      </xdr:txBody>
    </xdr:sp>
    <xdr:clientData/>
  </xdr:oneCellAnchor>
  <xdr:twoCellAnchor>
    <xdr:from>
      <xdr:col>2</xdr:col>
      <xdr:colOff>4836583</xdr:colOff>
      <xdr:row>50</xdr:row>
      <xdr:rowOff>85989</xdr:rowOff>
    </xdr:from>
    <xdr:to>
      <xdr:col>11</xdr:col>
      <xdr:colOff>518583</xdr:colOff>
      <xdr:row>54</xdr:row>
      <xdr:rowOff>109802</xdr:rowOff>
    </xdr:to>
    <xdr:sp macro="" textlink="">
      <xdr:nvSpPr>
        <xdr:cNvPr id="3" name="Rectangle 2"/>
        <xdr:cNvSpPr/>
      </xdr:nvSpPr>
      <xdr:spPr>
        <a:xfrm>
          <a:off x="5630333" y="9515739"/>
          <a:ext cx="10212917" cy="669396"/>
        </a:xfrm>
        <a:prstGeom prst="rect">
          <a:avLst/>
        </a:prstGeom>
        <a:solidFill>
          <a:srgbClr val="FF0000">
            <a:alpha val="8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rPr>
            <a:t>CLINs</a:t>
          </a:r>
          <a:r>
            <a:rPr lang="en-GB" sz="1600" b="1" baseline="0">
              <a:solidFill>
                <a:schemeClr val="bg1"/>
              </a:solidFill>
            </a:rPr>
            <a:t> 7 to 14 will be automatically calculated according to the EPA formula, no entries required from bidders.</a:t>
          </a:r>
          <a:endParaRPr lang="en-GB" sz="16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184150</xdr:colOff>
      <xdr:row>2</xdr:row>
      <xdr:rowOff>92076</xdr:rowOff>
    </xdr:from>
    <xdr:ext cx="4591050" cy="312737"/>
    <xdr:sp macro="" textlink="">
      <xdr:nvSpPr>
        <xdr:cNvPr id="2" name="TextBox 1"/>
        <xdr:cNvSpPr txBox="1"/>
      </xdr:nvSpPr>
      <xdr:spPr>
        <a:xfrm>
          <a:off x="6359525" y="790576"/>
          <a:ext cx="4591050" cy="312737"/>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This table</a:t>
          </a:r>
          <a:r>
            <a:rPr lang="en-US" sz="1100" b="1" baseline="0"/>
            <a:t> shows the indices used for the purposes of price evaluation only.</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5715</xdr:colOff>
      <xdr:row>3</xdr:row>
      <xdr:rowOff>17145</xdr:rowOff>
    </xdr:from>
    <xdr:ext cx="2887980" cy="7602855"/>
    <xdr:sp macro="" textlink="">
      <xdr:nvSpPr>
        <xdr:cNvPr id="2" name="TextBox 1"/>
        <xdr:cNvSpPr txBox="1"/>
      </xdr:nvSpPr>
      <xdr:spPr>
        <a:xfrm>
          <a:off x="26047065" y="3074670"/>
          <a:ext cx="2887980" cy="760285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a:t>
          </a:r>
          <a:endParaRPr lang="en-US">
            <a:effectLst/>
          </a:endParaRPr>
        </a:p>
      </xdr:txBody>
    </xdr:sp>
    <xdr:clientData/>
  </xdr:oneCellAnchor>
  <xdr:twoCellAnchor>
    <xdr:from>
      <xdr:col>1</xdr:col>
      <xdr:colOff>219074</xdr:colOff>
      <xdr:row>0</xdr:row>
      <xdr:rowOff>82552</xdr:rowOff>
    </xdr:from>
    <xdr:to>
      <xdr:col>13</xdr:col>
      <xdr:colOff>355600</xdr:colOff>
      <xdr:row>0</xdr:row>
      <xdr:rowOff>666750</xdr:rowOff>
    </xdr:to>
    <xdr:sp macro="" textlink="">
      <xdr:nvSpPr>
        <xdr:cNvPr id="3" name="Rectangle 2"/>
        <xdr:cNvSpPr/>
      </xdr:nvSpPr>
      <xdr:spPr>
        <a:xfrm>
          <a:off x="339724" y="82552"/>
          <a:ext cx="13427076" cy="58419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bg1"/>
              </a:solidFill>
            </a:rPr>
            <a:t>Labour</a:t>
          </a:r>
          <a:r>
            <a:rPr lang="en-GB" sz="1400" b="1" baseline="0">
              <a:solidFill>
                <a:schemeClr val="bg1"/>
              </a:solidFill>
            </a:rPr>
            <a:t> price breakdown is only required for CLINs 1 to 6. Only the labour rates as of BASE PERIOD (from 2023 Q3 to 2024 Q2) must be used in this tab.</a:t>
          </a:r>
        </a:p>
        <a:p>
          <a:pPr algn="l"/>
          <a:r>
            <a:rPr lang="en-GB" sz="1400" b="1" baseline="0">
              <a:solidFill>
                <a:schemeClr val="bg1"/>
              </a:solidFill>
            </a:rPr>
            <a:t>The adjusted prices for all OPTIONAL YEARS (CLINs 7 TO 14) will be automatically calculated in the CLIN Summary using embedded formulas.</a:t>
          </a:r>
          <a:endParaRPr lang="en-GB" sz="14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243840</xdr:colOff>
      <xdr:row>2</xdr:row>
      <xdr:rowOff>167640</xdr:rowOff>
    </xdr:from>
    <xdr:ext cx="3482340" cy="5948039"/>
    <xdr:sp macro="" textlink="">
      <xdr:nvSpPr>
        <xdr:cNvPr id="2" name="TextBox 1"/>
        <xdr:cNvSpPr txBox="1"/>
      </xdr:nvSpPr>
      <xdr:spPr>
        <a:xfrm>
          <a:off x="25637490" y="2320290"/>
          <a:ext cx="348234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a:t>
          </a:r>
          <a:endParaRPr lang="en-US">
            <a:effectLst/>
          </a:endParaRPr>
        </a:p>
      </xdr:txBody>
    </xdr:sp>
    <xdr:clientData/>
  </xdr:oneCellAnchor>
  <xdr:twoCellAnchor>
    <xdr:from>
      <xdr:col>1</xdr:col>
      <xdr:colOff>330200</xdr:colOff>
      <xdr:row>0</xdr:row>
      <xdr:rowOff>127000</xdr:rowOff>
    </xdr:from>
    <xdr:to>
      <xdr:col>10</xdr:col>
      <xdr:colOff>1435100</xdr:colOff>
      <xdr:row>0</xdr:row>
      <xdr:rowOff>742950</xdr:rowOff>
    </xdr:to>
    <xdr:sp macro="" textlink="">
      <xdr:nvSpPr>
        <xdr:cNvPr id="4" name="Rectangle 3"/>
        <xdr:cNvSpPr/>
      </xdr:nvSpPr>
      <xdr:spPr>
        <a:xfrm>
          <a:off x="450850" y="127000"/>
          <a:ext cx="13519150" cy="6159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bg1"/>
              </a:solidFill>
            </a:rPr>
            <a:t>Material</a:t>
          </a:r>
          <a:r>
            <a:rPr lang="en-GB" sz="1400" b="1" baseline="0">
              <a:solidFill>
                <a:schemeClr val="bg1"/>
              </a:solidFill>
            </a:rPr>
            <a:t> price breakdown is only required for CLINs 1 to 6. Only the unit prices as of BASE PERIOD (from 2023 Q3 to 2024 Q2) must be used in this tab.</a:t>
          </a:r>
        </a:p>
        <a:p>
          <a:pPr algn="l"/>
          <a:r>
            <a:rPr lang="en-GB" sz="1400" b="1" baseline="0">
              <a:solidFill>
                <a:schemeClr val="bg1"/>
              </a:solidFill>
            </a:rPr>
            <a:t>The adjusted prices for all OPTIONAL YEARS (CLINs 7 to 14) will be automatically calculated in the CLIN Summary using embedded formulas.</a:t>
          </a:r>
          <a:endParaRPr lang="en-GB" sz="14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17145</xdr:colOff>
      <xdr:row>2</xdr:row>
      <xdr:rowOff>177165</xdr:rowOff>
    </xdr:from>
    <xdr:ext cx="3611880" cy="5603585"/>
    <xdr:sp macro="" textlink="">
      <xdr:nvSpPr>
        <xdr:cNvPr id="2" name="TextBox 1"/>
        <xdr:cNvSpPr txBox="1"/>
      </xdr:nvSpPr>
      <xdr:spPr>
        <a:xfrm>
          <a:off x="12361545" y="218694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a:t>
          </a:r>
          <a:r>
            <a:rPr lang="pl-PL" sz="1100" baseline="0">
              <a:solidFill>
                <a:schemeClr val="tx1"/>
              </a:solidFill>
              <a:effectLst/>
              <a:latin typeface="+mn-lt"/>
              <a:ea typeface="+mn-ea"/>
              <a:cs typeface="+mn-cs"/>
            </a:rPr>
            <a:t> 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a:t>
          </a:r>
          <a:endParaRPr lang="en-US">
            <a:effectLst/>
          </a:endParaRPr>
        </a:p>
      </xdr:txBody>
    </xdr:sp>
    <xdr:clientData/>
  </xdr:oneCellAnchor>
  <xdr:twoCellAnchor>
    <xdr:from>
      <xdr:col>1</xdr:col>
      <xdr:colOff>284691</xdr:colOff>
      <xdr:row>0</xdr:row>
      <xdr:rowOff>214843</xdr:rowOff>
    </xdr:from>
    <xdr:to>
      <xdr:col>14</xdr:col>
      <xdr:colOff>231775</xdr:colOff>
      <xdr:row>0</xdr:row>
      <xdr:rowOff>796925</xdr:rowOff>
    </xdr:to>
    <xdr:sp macro="" textlink="">
      <xdr:nvSpPr>
        <xdr:cNvPr id="4" name="Rectangle 3"/>
        <xdr:cNvSpPr/>
      </xdr:nvSpPr>
      <xdr:spPr>
        <a:xfrm>
          <a:off x="405341" y="214843"/>
          <a:ext cx="12901084" cy="582082"/>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bg1"/>
              </a:solidFill>
            </a:rPr>
            <a:t>Travel</a:t>
          </a:r>
          <a:r>
            <a:rPr lang="en-GB" sz="1400" b="1" baseline="0">
              <a:solidFill>
                <a:schemeClr val="bg1"/>
              </a:solidFill>
            </a:rPr>
            <a:t> price breakdown is only required for CLINs 1 to 6. Only the prices as of BASE PERIOD (from 2023 Q3 to 2024 Q2) must be used in this tab. The adjusted prices for all OPTIONAL YEARS (CLINs 7 to 14) will be automatically calculated in the CLIN Summary using embedded formulas.</a:t>
          </a:r>
          <a:endParaRPr lang="en-GB" sz="14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12</xdr:col>
      <xdr:colOff>3810</xdr:colOff>
      <xdr:row>3</xdr:row>
      <xdr:rowOff>17145</xdr:rowOff>
    </xdr:from>
    <xdr:ext cx="3611880" cy="5603585"/>
    <xdr:sp macro="" textlink="">
      <xdr:nvSpPr>
        <xdr:cNvPr id="2" name="TextBox 1"/>
        <xdr:cNvSpPr txBox="1"/>
      </xdr:nvSpPr>
      <xdr:spPr>
        <a:xfrm>
          <a:off x="11519535" y="307467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a:t>
          </a:r>
          <a:endParaRPr lang="en-US">
            <a:effectLst/>
          </a:endParaRPr>
        </a:p>
      </xdr:txBody>
    </xdr:sp>
    <xdr:clientData/>
  </xdr:oneCellAnchor>
  <xdr:twoCellAnchor>
    <xdr:from>
      <xdr:col>1</xdr:col>
      <xdr:colOff>260350</xdr:colOff>
      <xdr:row>0</xdr:row>
      <xdr:rowOff>158750</xdr:rowOff>
    </xdr:from>
    <xdr:to>
      <xdr:col>10</xdr:col>
      <xdr:colOff>876300</xdr:colOff>
      <xdr:row>0</xdr:row>
      <xdr:rowOff>742950</xdr:rowOff>
    </xdr:to>
    <xdr:sp macro="" textlink="">
      <xdr:nvSpPr>
        <xdr:cNvPr id="4" name="Rectangle 3"/>
        <xdr:cNvSpPr/>
      </xdr:nvSpPr>
      <xdr:spPr>
        <a:xfrm>
          <a:off x="374650" y="158750"/>
          <a:ext cx="11312525" cy="5842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solidFill>
                <a:schemeClr val="bg1"/>
              </a:solidFill>
            </a:rPr>
            <a:t>ODC</a:t>
          </a:r>
          <a:r>
            <a:rPr lang="en-GB" sz="1400" b="1" baseline="0">
              <a:solidFill>
                <a:schemeClr val="bg1"/>
              </a:solidFill>
            </a:rPr>
            <a:t> breakdown is only required for CLINs 1 to 6. Only the prices as of BASE PERIOD (from 2023 Q3 to 2024 Q2) must be used in this tab. The adjusted prices for all OPTIONAL YEARS (CLINs 7 TO 14) will be automatically calculated in the CLIN Summary using embedded formulas.</a:t>
          </a:r>
          <a:endParaRPr lang="en-GB" sz="14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1047749</xdr:colOff>
      <xdr:row>7</xdr:row>
      <xdr:rowOff>15239</xdr:rowOff>
    </xdr:from>
    <xdr:to>
      <xdr:col>7</xdr:col>
      <xdr:colOff>1695450</xdr:colOff>
      <xdr:row>13</xdr:row>
      <xdr:rowOff>171450</xdr:rowOff>
    </xdr:to>
    <xdr:sp macro="" textlink="">
      <xdr:nvSpPr>
        <xdr:cNvPr id="2" name="TextBox 1"/>
        <xdr:cNvSpPr txBox="1"/>
      </xdr:nvSpPr>
      <xdr:spPr>
        <a:xfrm>
          <a:off x="5829299" y="2025014"/>
          <a:ext cx="5791201" cy="12992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a:t>
          </a:r>
          <a:r>
            <a:rPr lang="pl-PL" sz="1100" b="0" baseline="0"/>
            <a:t>B</a:t>
          </a:r>
          <a:r>
            <a:rPr lang="en-US" sz="1100" b="0" baseline="0"/>
            <a:t>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tables/table1.xml><?xml version="1.0" encoding="utf-8"?>
<table xmlns="http://schemas.openxmlformats.org/spreadsheetml/2006/main" id="1" name="CLIN2_Labour102" displayName="CLIN2_Labour102" ref="B2:J30" totalsRowCount="1" headerRowDxfId="50">
  <autoFilter ref="B2:J29"/>
  <tableColumns count="9">
    <tableColumn id="1" name="CLIN" totalsRowLabel="Total"/>
    <tableColumn id="2" name="Labour Category"/>
    <tableColumn id="10" name="Currency" dataDxfId="49" totalsRowDxfId="48" dataCellStyle="Comma"/>
    <tableColumn id="24" name="quantity" dataDxfId="47"/>
    <tableColumn id="35" name="Rate as of BASE PERIOD" dataDxfId="46" totalsRowDxfId="45" dataCellStyle="Comma"/>
    <tableColumn id="6" name="Extended cost" dataDxfId="44" totalsRowDxfId="43" dataCellStyle="Comma">
      <calculatedColumnFormula>CLIN2_Labour102[[#This Row],[quantity]]*CLIN2_Labour102[[#This Row],[Rate as of BASE PERIOD]]</calculatedColumnFormula>
    </tableColumn>
    <tableColumn id="8" name="Profit " dataDxfId="42" totalsRowDxfId="41" dataCellStyle="Comma">
      <calculatedColumnFormula>CLIN2_Labour102[[#This Row],[Extended cost]]*$M$2</calculatedColumnFormula>
    </tableColumn>
    <tableColumn id="5" name="Fully burdened cost" totalsRowFunction="sum" dataDxfId="40" totalsRowDxfId="39" dataCellStyle="Comma">
      <calculatedColumnFormula>CLIN2_Labour102[[#This Row],[Extended cost]]+CLIN2_Labour102[[#This Row],[Profit ]]</calculatedColumnFormula>
    </tableColumn>
    <tableColumn id="7" name="Subcontracted/ Name of Subcontractor" dataDxfId="38" totalsRowDxfId="37"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K30" totalsRowCount="1" headerRowDxfId="36">
  <autoFilter ref="B2:K29"/>
  <tableColumns count="10">
    <tableColumn id="1" name="CLIN" totalsRowLabel="Total"/>
    <tableColumn id="11" name="Equipment Name "/>
    <tableColumn id="2" name="Item Description"/>
    <tableColumn id="8" name="Currency " dataDxfId="35" dataCellStyle="Comma"/>
    <tableColumn id="3" name="quantity" dataDxfId="34" totalsRowDxfId="33" dataCellStyle="Comma"/>
    <tableColumn id="4" name="Unit price as of BASE PERIOD" dataDxfId="32" totalsRowDxfId="31" dataCellStyle="Comma"/>
    <tableColumn id="6" name="Extended cost" dataDxfId="30" totalsRowDxfId="29" dataCellStyle="Comma">
      <calculatedColumnFormula>CLIN1_Material11[[#This Row],[quantity]]*CLIN1_Material11[[#This Row],[Unit price as of BASE PERIOD]]</calculatedColumnFormula>
    </tableColumn>
    <tableColumn id="16" name="Profit" dataDxfId="28" totalsRowDxfId="27" dataCellStyle="Comma">
      <calculatedColumnFormula>CLIN1_Material11[[#This Row],[Extended cost]]*$N$2</calculatedColumnFormula>
    </tableColumn>
    <tableColumn id="5" name="Fully burdened cost" totalsRowFunction="sum" dataDxfId="26" totalsRowDxfId="25" dataCellStyle="Comma">
      <calculatedColumnFormula>CLIN1_Material11[[#This Row],[Extended cost]]+CLIN1_Material11[[#This Row],[Profit]]</calculatedColumnFormula>
    </tableColumn>
    <tableColumn id="7" name="Subcontracted/ Name of Subcontractor" dataDxfId="24" totalsRowDxfId="23"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L30" totalsRowCount="1" headerRowDxfId="22">
  <autoFilter ref="B2:L29"/>
  <tableColumns count="11">
    <tableColumn id="1" name="CLIN" totalsRowLabel="Total"/>
    <tableColumn id="5" name="Origin/Destination"/>
    <tableColumn id="7" name="Currency" dataDxfId="21" dataCellStyle="Comma"/>
    <tableColumn id="6" name="Nr of_x000a_trips"/>
    <tableColumn id="2" name="Nr of_x000a_people"/>
    <tableColumn id="3" name="Nr of Days_x000a_per trip"/>
    <tableColumn id="4" name="Cost per roundtrip (as of BASE PERIOD)" dataDxfId="20" totalsRowDxfId="19" dataCellStyle="Currency"/>
    <tableColumn id="9" name="Per Diem (as of BASE PERIOD)" dataDxfId="18" totalsRowDxfId="17" dataCellStyle="Currency"/>
    <tableColumn id="12" name="Extended cost" dataDxfId="16" totalsRowDxfId="15" dataCellStyle="Currency">
      <calculatedColumnFormula>Table3812[[#This Row],[Nr of
trips]]*Table3812[[#This Row],[Nr of
people]]*Table3812[[#This Row],[Cost per roundtrip (as of BASE PERIOD)]]+Table3812[[#This Row],[Nr of
trips]]*Table3812[[#This Row],[Nr of
people]]*Table3812[[#This Row],[Nr of Days
per trip]]*Table3812[[#This Row],[Per Diem (as of BASE PERIOD)]]</calculatedColumnFormula>
    </tableColumn>
    <tableColumn id="11" name="Profit" dataDxfId="14" totalsRowDxfId="13" dataCellStyle="Currency"/>
    <tableColumn id="8" name="Total Cost" totalsRowFunction="sum" dataDxfId="12" totalsRowDxfId="11" dataCellStyle="Currency">
      <calculatedColumnFormula>(Table3812[[#This Row],[Extended cost]]+Table3812[[#This Row],[Profit]])</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K30" totalsRowCount="1" headerRowDxfId="10">
  <autoFilter ref="B2:K29"/>
  <tableColumns count="10">
    <tableColumn id="1" name="CLIN" totalsRowLabel="Total"/>
    <tableColumn id="2" name="Item Name"/>
    <tableColumn id="3" name="Item Description"/>
    <tableColumn id="8" name="Currency" dataDxfId="9"/>
    <tableColumn id="9" name="Unit Type" dataDxfId="8" dataCellStyle="Comma"/>
    <tableColumn id="4" name="Quantity"/>
    <tableColumn id="5" name="Unit cost (as of BASE PERIOD)" dataDxfId="7" totalsRowDxfId="6" dataCellStyle="Currency"/>
    <tableColumn id="11" name="Extended cost" dataDxfId="5" totalsRowDxfId="4" dataCellStyle="Currency">
      <calculatedColumnFormula>Table12[[#This Row],[Quantity]]*Table12[[#This Row],[Unit cost (as of BASE PERIOD)]]</calculatedColumnFormula>
    </tableColumn>
    <tableColumn id="7" name="Profit" dataDxfId="3" totalsRowDxfId="2" dataCellStyle="Currency">
      <calculatedColumnFormula>Table12[[#This Row],[Extended cost]]*$N$2</calculatedColumnFormula>
    </tableColumn>
    <tableColumn id="6" name="Total Cost" totalsRowFunction="sum" dataDxfId="1" totalsRowDxfId="0" dataCellStyle="Currency">
      <calculatedColumnFormula>(Table12[[#This Row],[Extended cost]]+Table12[[#This Row],[Profit]])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10"/>
  <sheetViews>
    <sheetView workbookViewId="0">
      <pane ySplit="1" topLeftCell="A2" activePane="bottomLeft" state="frozen"/>
      <selection pane="bottomLeft" activeCell="D5" sqref="D5"/>
    </sheetView>
  </sheetViews>
  <sheetFormatPr defaultColWidth="9.140625" defaultRowHeight="12.75" x14ac:dyDescent="0.2"/>
  <cols>
    <col min="1" max="1" width="1.7109375" style="13" customWidth="1"/>
    <col min="2" max="2" width="23.42578125" style="13" customWidth="1"/>
    <col min="3" max="3" width="118.28515625" style="13" customWidth="1"/>
    <col min="4" max="4" width="45.140625" style="13" customWidth="1"/>
    <col min="5" max="5" width="2.28515625" style="13" customWidth="1"/>
    <col min="6" max="16384" width="9.140625" style="13"/>
  </cols>
  <sheetData>
    <row r="1" spans="2:4" ht="23.25" x14ac:dyDescent="0.2">
      <c r="B1" s="12" t="s">
        <v>55</v>
      </c>
    </row>
    <row r="2" spans="2:4" ht="15" x14ac:dyDescent="0.25">
      <c r="B2" s="14"/>
    </row>
    <row r="3" spans="2:4" ht="15.75" thickBot="1" x14ac:dyDescent="0.25">
      <c r="B3" s="32" t="s">
        <v>43</v>
      </c>
      <c r="C3" s="33"/>
    </row>
    <row r="4" spans="2:4" ht="300.75" x14ac:dyDescent="0.2">
      <c r="B4" s="71"/>
      <c r="C4" s="72" t="s">
        <v>126</v>
      </c>
    </row>
    <row r="5" spans="2:4" ht="194.25" x14ac:dyDescent="0.2">
      <c r="B5" s="69"/>
      <c r="C5" s="70" t="s">
        <v>127</v>
      </c>
    </row>
    <row r="6" spans="2:4" x14ac:dyDescent="0.2">
      <c r="B6" s="15"/>
      <c r="C6" s="15"/>
      <c r="D6" s="15"/>
    </row>
    <row r="7" spans="2:4" ht="15" x14ac:dyDescent="0.25">
      <c r="B7" s="22" t="s">
        <v>61</v>
      </c>
      <c r="C7" s="22" t="s">
        <v>10</v>
      </c>
      <c r="D7" s="4"/>
    </row>
    <row r="8" spans="2:4" ht="292.5" customHeight="1" x14ac:dyDescent="0.25">
      <c r="B8" s="23" t="s">
        <v>62</v>
      </c>
      <c r="C8" s="73" t="s">
        <v>160</v>
      </c>
      <c r="D8" s="4"/>
    </row>
    <row r="9" spans="2:4" ht="45" x14ac:dyDescent="0.25">
      <c r="B9" s="24" t="s">
        <v>128</v>
      </c>
      <c r="C9" s="74" t="s">
        <v>73</v>
      </c>
      <c r="D9" s="4"/>
    </row>
    <row r="10" spans="2:4" ht="15" x14ac:dyDescent="0.25">
      <c r="D10"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D30" sqref="D30"/>
    </sheetView>
  </sheetViews>
  <sheetFormatPr defaultRowHeight="15" x14ac:dyDescent="0.25"/>
  <cols>
    <col min="1" max="1" width="1.7109375" customWidth="1"/>
    <col min="2" max="2" width="28.5703125" bestFit="1" customWidth="1"/>
    <col min="3" max="3" width="15.7109375" bestFit="1" customWidth="1"/>
    <col min="4" max="7" width="25.7109375" customWidth="1"/>
    <col min="8" max="8" width="26.140625" bestFit="1" customWidth="1"/>
    <col min="9" max="9" width="50" bestFit="1" customWidth="1"/>
    <col min="10" max="10" width="3.5703125" bestFit="1" customWidth="1"/>
  </cols>
  <sheetData>
    <row r="1" spans="2:8" ht="48.75" x14ac:dyDescent="0.25">
      <c r="B1" s="31" t="s">
        <v>89</v>
      </c>
      <c r="C1" s="31" t="s">
        <v>85</v>
      </c>
      <c r="D1" s="31" t="s">
        <v>87</v>
      </c>
      <c r="F1" s="79" t="s">
        <v>81</v>
      </c>
      <c r="G1" s="21"/>
      <c r="H1" s="21"/>
    </row>
    <row r="2" spans="2:8" x14ac:dyDescent="0.25">
      <c r="B2" s="30" t="s">
        <v>11</v>
      </c>
      <c r="C2" s="30" t="s">
        <v>86</v>
      </c>
      <c r="D2" s="30" t="s">
        <v>18</v>
      </c>
      <c r="F2" s="25" t="s">
        <v>6</v>
      </c>
      <c r="G2" s="25" t="s">
        <v>7</v>
      </c>
      <c r="H2" s="25"/>
    </row>
    <row r="3" spans="2:8" x14ac:dyDescent="0.25">
      <c r="B3" s="76" t="s">
        <v>88</v>
      </c>
      <c r="C3" s="76"/>
      <c r="D3" s="77">
        <v>0</v>
      </c>
      <c r="F3" s="26" t="s">
        <v>65</v>
      </c>
      <c r="G3" s="26"/>
      <c r="H3" s="27">
        <v>0.02</v>
      </c>
    </row>
    <row r="4" spans="2:8" x14ac:dyDescent="0.25">
      <c r="B4" s="76" t="s">
        <v>88</v>
      </c>
      <c r="C4" s="76"/>
      <c r="D4" s="77">
        <v>0</v>
      </c>
      <c r="F4" s="26" t="s">
        <v>45</v>
      </c>
      <c r="G4" s="26"/>
      <c r="H4" s="27">
        <v>0.02</v>
      </c>
    </row>
    <row r="5" spans="2:8" x14ac:dyDescent="0.25">
      <c r="B5" s="76" t="s">
        <v>88</v>
      </c>
      <c r="C5" s="76"/>
      <c r="D5" s="77">
        <v>0</v>
      </c>
      <c r="F5" s="26" t="s">
        <v>14</v>
      </c>
      <c r="G5" s="26"/>
      <c r="H5" s="27">
        <v>0.02</v>
      </c>
    </row>
    <row r="6" spans="2:8" ht="23.25" x14ac:dyDescent="0.25">
      <c r="B6" s="76"/>
      <c r="C6" s="76"/>
      <c r="D6" s="77"/>
      <c r="F6" s="26" t="s">
        <v>82</v>
      </c>
      <c r="G6" s="80" t="s">
        <v>99</v>
      </c>
      <c r="H6" s="27" t="s">
        <v>83</v>
      </c>
    </row>
    <row r="7" spans="2:8" x14ac:dyDescent="0.25">
      <c r="B7" s="76"/>
      <c r="C7" s="76"/>
      <c r="D7" s="78"/>
    </row>
    <row r="8" spans="2:8" x14ac:dyDescent="0.25">
      <c r="B8" s="76"/>
      <c r="C8" s="76"/>
      <c r="D8" s="78"/>
    </row>
    <row r="9" spans="2:8" x14ac:dyDescent="0.25">
      <c r="B9" s="76"/>
      <c r="C9" s="76"/>
      <c r="D9" s="77"/>
    </row>
    <row r="10" spans="2:8" s="2" customFormat="1" x14ac:dyDescent="0.25">
      <c r="B10"/>
      <c r="C10"/>
      <c r="D10"/>
      <c r="E10" s="3"/>
      <c r="F10" s="3"/>
      <c r="G10" s="3"/>
    </row>
    <row r="11" spans="2:8" x14ac:dyDescent="0.25">
      <c r="B11" s="28" t="s">
        <v>84</v>
      </c>
      <c r="C11" s="3"/>
      <c r="D11" s="3"/>
    </row>
    <row r="12" spans="2:8" x14ac:dyDescent="0.25">
      <c r="B12" s="29" t="s">
        <v>45</v>
      </c>
      <c r="C12" s="7"/>
    </row>
    <row r="13" spans="2:8" x14ac:dyDescent="0.25">
      <c r="B13" s="29" t="s">
        <v>65</v>
      </c>
    </row>
    <row r="14" spans="2:8" x14ac:dyDescent="0.25">
      <c r="B14" s="29" t="s">
        <v>8</v>
      </c>
    </row>
    <row r="15" spans="2:8" x14ac:dyDescent="0.25">
      <c r="B15" s="29" t="s">
        <v>66</v>
      </c>
    </row>
    <row r="16" spans="2:8" x14ac:dyDescent="0.25">
      <c r="B16" s="29" t="s">
        <v>79</v>
      </c>
    </row>
    <row r="17" spans="2:2" x14ac:dyDescent="0.25">
      <c r="B17" s="29" t="s">
        <v>80</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36"/>
  <sheetViews>
    <sheetView workbookViewId="0">
      <selection activeCell="F26" sqref="F26"/>
    </sheetView>
  </sheetViews>
  <sheetFormatPr defaultRowHeight="15" x14ac:dyDescent="0.25"/>
  <cols>
    <col min="1" max="1" width="13.7109375" customWidth="1"/>
    <col min="2" max="2" width="10.5703125" bestFit="1" customWidth="1"/>
    <col min="3" max="3" width="13.28515625" customWidth="1"/>
    <col min="4" max="5" width="10.5703125" bestFit="1" customWidth="1"/>
    <col min="8" max="8" width="11.140625" bestFit="1" customWidth="1"/>
  </cols>
  <sheetData>
    <row r="1" spans="1:6" x14ac:dyDescent="0.25">
      <c r="A1" s="83" t="s">
        <v>56</v>
      </c>
    </row>
    <row r="3" spans="1:6" x14ac:dyDescent="0.25">
      <c r="A3" s="1" t="s">
        <v>57</v>
      </c>
    </row>
    <row r="4" spans="1:6" x14ac:dyDescent="0.25">
      <c r="A4" s="1" t="s">
        <v>93</v>
      </c>
    </row>
    <row r="5" spans="1:6" x14ac:dyDescent="0.25">
      <c r="A5" s="1"/>
    </row>
    <row r="6" spans="1:6" ht="30" x14ac:dyDescent="0.25">
      <c r="A6" s="3" t="s">
        <v>131</v>
      </c>
      <c r="B6" s="119" t="s">
        <v>4</v>
      </c>
      <c r="C6" s="119" t="s">
        <v>58</v>
      </c>
      <c r="D6" s="119" t="s">
        <v>59</v>
      </c>
      <c r="E6" s="119" t="s">
        <v>60</v>
      </c>
      <c r="F6" s="144" t="s">
        <v>314</v>
      </c>
    </row>
    <row r="7" spans="1:6" x14ac:dyDescent="0.25">
      <c r="B7" s="36"/>
      <c r="C7" s="36"/>
      <c r="D7" s="36"/>
      <c r="E7" s="36"/>
      <c r="F7" s="145"/>
    </row>
    <row r="8" spans="1:6" x14ac:dyDescent="0.25">
      <c r="A8" t="s">
        <v>216</v>
      </c>
      <c r="B8" s="36">
        <f>SUMIF(Labour!B:B,$A8,Labour!I:I)</f>
        <v>0</v>
      </c>
      <c r="C8" s="36">
        <f>SUMIF(Material!B:B,$A8,Material!J:J)</f>
        <v>0</v>
      </c>
      <c r="D8" s="36">
        <f>SUMIF(Travel!B:B,$A8,Travel!L:L)</f>
        <v>0</v>
      </c>
      <c r="E8" s="36">
        <f>SUMIF(ODC!B:B,$A8,ODC!K:K)</f>
        <v>0</v>
      </c>
      <c r="F8" s="146">
        <f>SUM(B8:E8)</f>
        <v>0</v>
      </c>
    </row>
    <row r="9" spans="1:6" x14ac:dyDescent="0.25">
      <c r="A9" t="s">
        <v>117</v>
      </c>
      <c r="B9" s="36">
        <f>SUMIF(Labour!B:B,$A9,Labour!I:I)</f>
        <v>0</v>
      </c>
      <c r="C9" s="36">
        <f>SUMIF(Material!B:B,$A9,Material!J:J)</f>
        <v>0</v>
      </c>
      <c r="D9" s="36">
        <f>SUMIF(Travel!B:B,$A9,Travel!L:L)</f>
        <v>0</v>
      </c>
      <c r="E9" s="36">
        <f>SUMIF(ODC!B:B,$A9,ODC!K:K)</f>
        <v>0</v>
      </c>
      <c r="F9" s="146">
        <f t="shared" ref="F9:F34" si="0">SUM(B9:E9)</f>
        <v>0</v>
      </c>
    </row>
    <row r="10" spans="1:6" x14ac:dyDescent="0.25">
      <c r="A10" t="s">
        <v>118</v>
      </c>
      <c r="B10" s="36">
        <f>SUMIF(Labour!B:B,$A10,Labour!I:I)</f>
        <v>0</v>
      </c>
      <c r="C10" s="36">
        <f>SUMIF(Material!B:B,$A10,Material!J:J)</f>
        <v>0</v>
      </c>
      <c r="D10" s="36">
        <f>SUMIF(Travel!B:B,$A10,Travel!L:L)</f>
        <v>0</v>
      </c>
      <c r="E10" s="36">
        <f>SUMIF(ODC!B:B,$A10,ODC!K:K)</f>
        <v>0</v>
      </c>
      <c r="F10" s="146">
        <f t="shared" si="0"/>
        <v>0</v>
      </c>
    </row>
    <row r="11" spans="1:6" x14ac:dyDescent="0.25">
      <c r="A11" t="s">
        <v>119</v>
      </c>
      <c r="B11" s="36">
        <f>SUMIF(Labour!B:B,$A11,Labour!I:I)</f>
        <v>0</v>
      </c>
      <c r="C11" s="36">
        <f>SUMIF(Material!B:B,$A11,Material!J:J)</f>
        <v>0</v>
      </c>
      <c r="D11" s="36">
        <f>SUMIF(Travel!B:B,$A11,Travel!L:L)</f>
        <v>0</v>
      </c>
      <c r="E11" s="36">
        <f>SUMIF(ODC!B:B,$A11,ODC!K:K)</f>
        <v>0</v>
      </c>
      <c r="F11" s="146">
        <f t="shared" si="0"/>
        <v>0</v>
      </c>
    </row>
    <row r="12" spans="1:6" x14ac:dyDescent="0.25">
      <c r="A12" t="s">
        <v>217</v>
      </c>
      <c r="B12" s="36">
        <f>SUMIF(Labour!B:B,$A12,Labour!I:I)</f>
        <v>0</v>
      </c>
      <c r="C12" s="36">
        <f>SUMIF(Material!B:B,$A12,Material!J:J)</f>
        <v>0</v>
      </c>
      <c r="D12" s="36">
        <f>SUMIF(Travel!B:B,$A12,Travel!L:L)</f>
        <v>0</v>
      </c>
      <c r="E12" s="36">
        <f>SUMIF(ODC!B:B,$A12,ODC!K:K)</f>
        <v>0</v>
      </c>
      <c r="F12" s="146">
        <f t="shared" si="0"/>
        <v>0</v>
      </c>
    </row>
    <row r="13" spans="1:6" x14ac:dyDescent="0.25">
      <c r="A13" t="s">
        <v>218</v>
      </c>
      <c r="B13" s="36">
        <f>SUMIF(Labour!B:B,$A13,Labour!I:I)</f>
        <v>0</v>
      </c>
      <c r="C13" s="36">
        <f>SUMIF(Material!B:B,$A13,Material!J:J)</f>
        <v>0</v>
      </c>
      <c r="D13" s="36">
        <f>SUMIF(Travel!B:B,$A13,Travel!L:L)</f>
        <v>0</v>
      </c>
      <c r="E13" s="36">
        <f>SUMIF(ODC!B:B,$A13,ODC!K:K)</f>
        <v>0</v>
      </c>
      <c r="F13" s="146">
        <f t="shared" si="0"/>
        <v>0</v>
      </c>
    </row>
    <row r="14" spans="1:6" x14ac:dyDescent="0.25">
      <c r="A14" t="s">
        <v>219</v>
      </c>
      <c r="B14" s="36">
        <f>SUMIF(Labour!B:B,$A14,Labour!I:I)</f>
        <v>0</v>
      </c>
      <c r="C14" s="36">
        <f>SUMIF(Material!B:B,$A14,Material!J:J)</f>
        <v>0</v>
      </c>
      <c r="D14" s="36">
        <f>SUMIF(Travel!B:B,$A14,Travel!L:L)</f>
        <v>0</v>
      </c>
      <c r="E14" s="36">
        <f>SUMIF(ODC!B:B,$A14,ODC!K:K)</f>
        <v>0</v>
      </c>
      <c r="F14" s="146">
        <f t="shared" si="0"/>
        <v>0</v>
      </c>
    </row>
    <row r="15" spans="1:6" x14ac:dyDescent="0.25">
      <c r="A15" t="s">
        <v>220</v>
      </c>
      <c r="B15" s="36">
        <f>SUMIF(Labour!B:B,$A15,Labour!I:I)</f>
        <v>0</v>
      </c>
      <c r="C15" s="36">
        <f>SUMIF(Material!B:B,$A15,Material!J:J)</f>
        <v>0</v>
      </c>
      <c r="D15" s="36">
        <f>SUMIF(Travel!B:B,$A15,Travel!L:L)</f>
        <v>0</v>
      </c>
      <c r="E15" s="36">
        <f>SUMIF(ODC!B:B,$A15,ODC!K:K)</f>
        <v>0</v>
      </c>
      <c r="F15" s="146">
        <f t="shared" si="0"/>
        <v>0</v>
      </c>
    </row>
    <row r="16" spans="1:6" x14ac:dyDescent="0.25">
      <c r="A16" t="s">
        <v>120</v>
      </c>
      <c r="B16" s="36">
        <f>SUMIF(Labour!B:B,$A16,Labour!I:I)</f>
        <v>0</v>
      </c>
      <c r="C16" s="36">
        <f>SUMIF(Material!B:B,$A16,Material!J:J)</f>
        <v>0</v>
      </c>
      <c r="D16" s="36">
        <f>SUMIF(Travel!B:B,$A16,Travel!L:L)</f>
        <v>0</v>
      </c>
      <c r="E16" s="36">
        <f>SUMIF(ODC!B:B,$A16,ODC!K:K)</f>
        <v>0</v>
      </c>
      <c r="F16" s="146">
        <f t="shared" si="0"/>
        <v>0</v>
      </c>
    </row>
    <row r="17" spans="1:6" x14ac:dyDescent="0.25">
      <c r="A17" t="s">
        <v>121</v>
      </c>
      <c r="B17" s="36">
        <f>SUMIF(Labour!B:B,$A17,Labour!I:I)</f>
        <v>0</v>
      </c>
      <c r="C17" s="36">
        <f>SUMIF(Material!B:B,$A17,Material!J:J)</f>
        <v>0</v>
      </c>
      <c r="D17" s="36">
        <f>SUMIF(Travel!B:B,$A17,Travel!L:L)</f>
        <v>0</v>
      </c>
      <c r="E17" s="36">
        <f>SUMIF(ODC!B:B,$A17,ODC!K:K)</f>
        <v>0</v>
      </c>
      <c r="F17" s="146">
        <f t="shared" si="0"/>
        <v>0</v>
      </c>
    </row>
    <row r="18" spans="1:6" x14ac:dyDescent="0.25">
      <c r="A18" t="s">
        <v>122</v>
      </c>
      <c r="B18" s="36">
        <f>SUMIF(Labour!B:B,$A18,Labour!I:I)</f>
        <v>0</v>
      </c>
      <c r="C18" s="36">
        <f>SUMIF(Material!B:B,$A18,Material!J:J)</f>
        <v>0</v>
      </c>
      <c r="D18" s="36">
        <f>SUMIF(Travel!B:B,$A18,Travel!L:L)</f>
        <v>0</v>
      </c>
      <c r="E18" s="36">
        <f>SUMIF(ODC!B:B,$A18,ODC!K:K)</f>
        <v>0</v>
      </c>
      <c r="F18" s="146">
        <f t="shared" si="0"/>
        <v>0</v>
      </c>
    </row>
    <row r="19" spans="1:6" x14ac:dyDescent="0.25">
      <c r="A19" t="s">
        <v>221</v>
      </c>
      <c r="B19" s="36">
        <f>SUMIF(Labour!B:B,$A19,Labour!I:I)</f>
        <v>0</v>
      </c>
      <c r="C19" s="36">
        <f>SUMIF(Material!B:B,$A19,Material!J:J)</f>
        <v>0</v>
      </c>
      <c r="D19" s="36">
        <f>SUMIF(Travel!B:B,$A19,Travel!L:L)</f>
        <v>0</v>
      </c>
      <c r="E19" s="36">
        <f>SUMIF(ODC!B:B,$A19,ODC!K:K)</f>
        <v>0</v>
      </c>
      <c r="F19" s="146">
        <f t="shared" si="0"/>
        <v>0</v>
      </c>
    </row>
    <row r="20" spans="1:6" x14ac:dyDescent="0.25">
      <c r="A20" t="s">
        <v>222</v>
      </c>
      <c r="B20" s="36">
        <f>SUMIF(Labour!B:B,$A20,Labour!I:I)</f>
        <v>0</v>
      </c>
      <c r="C20" s="36">
        <f>SUMIF(Material!B:B,$A20,Material!J:J)</f>
        <v>0</v>
      </c>
      <c r="D20" s="36">
        <f>SUMIF(Travel!B:B,$A20,Travel!L:L)</f>
        <v>0</v>
      </c>
      <c r="E20" s="36">
        <f>SUMIF(ODC!B:B,$A20,ODC!K:K)</f>
        <v>0</v>
      </c>
      <c r="F20" s="146">
        <f t="shared" si="0"/>
        <v>0</v>
      </c>
    </row>
    <row r="21" spans="1:6" x14ac:dyDescent="0.25">
      <c r="A21" t="s">
        <v>223</v>
      </c>
      <c r="B21" s="36">
        <f>SUMIF(Labour!B:B,$A21,Labour!I:I)</f>
        <v>0</v>
      </c>
      <c r="C21" s="36">
        <f>SUMIF(Material!B:B,$A21,Material!J:J)</f>
        <v>0</v>
      </c>
      <c r="D21" s="36">
        <f>SUMIF(Travel!B:B,$A21,Travel!L:L)</f>
        <v>0</v>
      </c>
      <c r="E21" s="36">
        <f>SUMIF(ODC!B:B,$A21,ODC!K:K)</f>
        <v>0</v>
      </c>
      <c r="F21" s="146">
        <f t="shared" si="0"/>
        <v>0</v>
      </c>
    </row>
    <row r="22" spans="1:6" x14ac:dyDescent="0.25">
      <c r="A22" t="s">
        <v>224</v>
      </c>
      <c r="B22" s="36">
        <f>SUMIF(Labour!B:B,$A22,Labour!I:I)</f>
        <v>0</v>
      </c>
      <c r="C22" s="36">
        <f>SUMIF(Material!B:B,$A22,Material!J:J)</f>
        <v>0</v>
      </c>
      <c r="D22" s="36">
        <f>SUMIF(Travel!B:B,$A22,Travel!L:L)</f>
        <v>0</v>
      </c>
      <c r="E22" s="36">
        <f>SUMIF(ODC!B:B,$A22,ODC!K:K)</f>
        <v>0</v>
      </c>
      <c r="F22" s="146">
        <f t="shared" si="0"/>
        <v>0</v>
      </c>
    </row>
    <row r="23" spans="1:6" x14ac:dyDescent="0.25">
      <c r="A23" t="s">
        <v>225</v>
      </c>
      <c r="B23" s="36">
        <f>SUMIF(Labour!B:B,$A23,Labour!I:I)</f>
        <v>0</v>
      </c>
      <c r="C23" s="36">
        <f>SUMIF(Material!B:B,$A23,Material!J:J)</f>
        <v>0</v>
      </c>
      <c r="D23" s="36">
        <f>SUMIF(Travel!B:B,$A23,Travel!L:L)</f>
        <v>0</v>
      </c>
      <c r="E23" s="36">
        <f>SUMIF(ODC!B:B,$A23,ODC!K:K)</f>
        <v>0</v>
      </c>
      <c r="F23" s="146">
        <f t="shared" si="0"/>
        <v>0</v>
      </c>
    </row>
    <row r="24" spans="1:6" x14ac:dyDescent="0.25">
      <c r="A24" t="s">
        <v>226</v>
      </c>
      <c r="B24" s="36">
        <f>SUMIF(Labour!B:B,$A24,Labour!I:I)</f>
        <v>0</v>
      </c>
      <c r="C24" s="36">
        <f>SUMIF(Material!B:B,$A24,Material!J:J)</f>
        <v>0</v>
      </c>
      <c r="D24" s="36">
        <f>SUMIF(Travel!B:B,$A24,Travel!L:L)</f>
        <v>0</v>
      </c>
      <c r="E24" s="36">
        <f>SUMIF(ODC!B:B,$A24,ODC!K:K)</f>
        <v>0</v>
      </c>
      <c r="F24" s="146">
        <f t="shared" si="0"/>
        <v>0</v>
      </c>
    </row>
    <row r="25" spans="1:6" x14ac:dyDescent="0.25">
      <c r="A25" t="s">
        <v>227</v>
      </c>
      <c r="B25" s="36">
        <f>SUMIF(Labour!B:B,$A25,Labour!I:I)</f>
        <v>0</v>
      </c>
      <c r="C25" s="36">
        <f>SUMIF(Material!B:B,$A25,Material!J:J)</f>
        <v>0</v>
      </c>
      <c r="D25" s="36">
        <f>SUMIF(Travel!B:B,$A25,Travel!L:L)</f>
        <v>0</v>
      </c>
      <c r="E25" s="36">
        <f>SUMIF(ODC!B:B,$A25,ODC!K:K)</f>
        <v>0</v>
      </c>
      <c r="F25" s="146">
        <f t="shared" si="0"/>
        <v>0</v>
      </c>
    </row>
    <row r="26" spans="1:6" x14ac:dyDescent="0.25">
      <c r="A26" t="s">
        <v>228</v>
      </c>
      <c r="B26" s="36">
        <f>SUMIF(Labour!B:B,$A26,Labour!I:I)</f>
        <v>0</v>
      </c>
      <c r="C26" s="36">
        <f>SUMIF(Material!B:B,$A26,Material!J:J)</f>
        <v>0</v>
      </c>
      <c r="D26" s="36">
        <f>SUMIF(Travel!B:B,$A26,Travel!L:L)</f>
        <v>0</v>
      </c>
      <c r="E26" s="36">
        <f>SUMIF(ODC!B:B,$A26,ODC!K:K)</f>
        <v>0</v>
      </c>
      <c r="F26" s="146">
        <f t="shared" si="0"/>
        <v>0</v>
      </c>
    </row>
    <row r="27" spans="1:6" x14ac:dyDescent="0.25">
      <c r="A27" t="s">
        <v>229</v>
      </c>
      <c r="B27" s="36">
        <f>SUMIF(Labour!B:B,$A27,Labour!I:I)</f>
        <v>0</v>
      </c>
      <c r="C27" s="36">
        <f>SUMIF(Material!B:B,$A27,Material!J:J)</f>
        <v>0</v>
      </c>
      <c r="D27" s="36">
        <f>SUMIF(Travel!B:B,$A27,Travel!L:L)</f>
        <v>0</v>
      </c>
      <c r="E27" s="36">
        <f>SUMIF(ODC!B:B,$A27,ODC!K:K)</f>
        <v>0</v>
      </c>
      <c r="F27" s="146">
        <f t="shared" si="0"/>
        <v>0</v>
      </c>
    </row>
    <row r="28" spans="1:6" x14ac:dyDescent="0.25">
      <c r="A28" t="s">
        <v>323</v>
      </c>
      <c r="B28" s="36">
        <f>SUMIF(Labour!B:B,$A28,Labour!I:I)</f>
        <v>0</v>
      </c>
      <c r="C28" s="36">
        <f>SUMIF(Material!B:B,$A28,Material!J:J)</f>
        <v>0</v>
      </c>
      <c r="D28" s="36">
        <f>SUMIF(Travel!B:B,$A28,Travel!L:L)</f>
        <v>0</v>
      </c>
      <c r="E28" s="36">
        <f>SUMIF(ODC!B:B,$A28,ODC!K:K)</f>
        <v>0</v>
      </c>
      <c r="F28" s="146">
        <f t="shared" si="0"/>
        <v>0</v>
      </c>
    </row>
    <row r="29" spans="1:6" x14ac:dyDescent="0.25">
      <c r="A29" t="s">
        <v>324</v>
      </c>
      <c r="B29" s="36">
        <f>SUMIF(Labour!B:B,$A29,Labour!I:I)</f>
        <v>0</v>
      </c>
      <c r="C29" s="36">
        <f>SUMIF(Material!B:B,$A29,Material!J:J)</f>
        <v>0</v>
      </c>
      <c r="D29" s="36">
        <f>SUMIF(Travel!B:B,$A29,Travel!L:L)</f>
        <v>0</v>
      </c>
      <c r="E29" s="36">
        <f>SUMIF(ODC!B:B,$A29,ODC!K:K)</f>
        <v>0</v>
      </c>
      <c r="F29" s="146">
        <f t="shared" si="0"/>
        <v>0</v>
      </c>
    </row>
    <row r="30" spans="1:6" x14ac:dyDescent="0.25">
      <c r="A30" t="s">
        <v>325</v>
      </c>
      <c r="B30" s="36">
        <f>SUMIF(Labour!B:B,$A30,Labour!I:I)</f>
        <v>0</v>
      </c>
      <c r="C30" s="36">
        <f>SUMIF(Material!B:B,$A30,Material!J:J)</f>
        <v>0</v>
      </c>
      <c r="D30" s="36">
        <f>SUMIF(Travel!B:B,$A30,Travel!L:L)</f>
        <v>0</v>
      </c>
      <c r="E30" s="36">
        <f>SUMIF(ODC!B:B,$A30,ODC!K:K)</f>
        <v>0</v>
      </c>
      <c r="F30" s="146">
        <f t="shared" si="0"/>
        <v>0</v>
      </c>
    </row>
    <row r="31" spans="1:6" x14ac:dyDescent="0.25">
      <c r="A31" t="s">
        <v>326</v>
      </c>
      <c r="B31" s="36">
        <f>SUMIF(Labour!B:B,$A31,Labour!I:I)</f>
        <v>0</v>
      </c>
      <c r="C31" s="36">
        <f>SUMIF(Material!B:B,$A31,Material!J:J)</f>
        <v>0</v>
      </c>
      <c r="D31" s="36">
        <f>SUMIF(Travel!B:B,$A31,Travel!L:L)</f>
        <v>0</v>
      </c>
      <c r="E31" s="36">
        <f>SUMIF(ODC!B:B,$A31,ODC!K:K)</f>
        <v>0</v>
      </c>
      <c r="F31" s="146">
        <f t="shared" si="0"/>
        <v>0</v>
      </c>
    </row>
    <row r="32" spans="1:6" x14ac:dyDescent="0.25">
      <c r="A32" t="s">
        <v>327</v>
      </c>
      <c r="B32" s="36">
        <f>SUMIF(Labour!B:B,$A32,Labour!I:I)</f>
        <v>0</v>
      </c>
      <c r="C32" s="36">
        <f>SUMIF(Material!B:B,$A32,Material!J:J)</f>
        <v>0</v>
      </c>
      <c r="D32" s="36">
        <f>SUMIF(Travel!B:B,$A32,Travel!L:L)</f>
        <v>0</v>
      </c>
      <c r="E32" s="36">
        <f>SUMIF(ODC!B:B,$A32,ODC!K:K)</f>
        <v>0</v>
      </c>
      <c r="F32" s="146">
        <f t="shared" si="0"/>
        <v>0</v>
      </c>
    </row>
    <row r="33" spans="1:6" x14ac:dyDescent="0.25">
      <c r="A33" t="s">
        <v>328</v>
      </c>
      <c r="B33" s="36">
        <f>SUMIF(Labour!B:B,$A33,Labour!I:I)</f>
        <v>0</v>
      </c>
      <c r="C33" s="36">
        <f>SUMIF(Material!B:B,$A33,Material!J:J)</f>
        <v>0</v>
      </c>
      <c r="D33" s="36">
        <f>SUMIF(Travel!B:B,$A33,Travel!L:L)</f>
        <v>0</v>
      </c>
      <c r="E33" s="36">
        <f>SUMIF(ODC!B:B,$A33,ODC!K:K)</f>
        <v>0</v>
      </c>
      <c r="F33" s="146">
        <f t="shared" si="0"/>
        <v>0</v>
      </c>
    </row>
    <row r="34" spans="1:6" x14ac:dyDescent="0.25">
      <c r="A34" t="s">
        <v>329</v>
      </c>
      <c r="B34" s="36">
        <f>SUMIF(Labour!B:B,$A34,Labour!I:I)</f>
        <v>0</v>
      </c>
      <c r="C34" s="36">
        <f>SUMIF(Material!B:B,$A34,Material!J:J)</f>
        <v>0</v>
      </c>
      <c r="D34" s="36">
        <f>SUMIF(Travel!B:B,$A34,Travel!L:L)</f>
        <v>0</v>
      </c>
      <c r="E34" s="36">
        <f>SUMIF(ODC!B:B,$A34,ODC!K:K)</f>
        <v>0</v>
      </c>
      <c r="F34" s="146">
        <f t="shared" si="0"/>
        <v>0</v>
      </c>
    </row>
    <row r="35" spans="1:6" s="81" customFormat="1" ht="12.75" customHeight="1" x14ac:dyDescent="0.25">
      <c r="B35" s="82"/>
      <c r="C35" s="82"/>
      <c r="D35" s="82"/>
      <c r="E35" s="82"/>
    </row>
    <row r="36" spans="1:6" x14ac:dyDescent="0.25">
      <c r="A36" s="39"/>
      <c r="B36" s="38" t="s">
        <v>130</v>
      </c>
      <c r="C36" s="37"/>
      <c r="D36" s="37"/>
      <c r="E36" s="37"/>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F12" sqref="F12"/>
    </sheetView>
  </sheetViews>
  <sheetFormatPr defaultRowHeight="15" x14ac:dyDescent="0.25"/>
  <cols>
    <col min="1" max="1" width="30.5703125" style="8" bestFit="1" customWidth="1"/>
    <col min="3" max="3" width="33.85546875" customWidth="1"/>
  </cols>
  <sheetData>
    <row r="1" spans="1:3" x14ac:dyDescent="0.25">
      <c r="A1" s="8" t="s">
        <v>132</v>
      </c>
    </row>
    <row r="2" spans="1:3" x14ac:dyDescent="0.25">
      <c r="A2" s="34" t="s">
        <v>20</v>
      </c>
      <c r="C2" t="s">
        <v>280</v>
      </c>
    </row>
    <row r="3" spans="1:3" x14ac:dyDescent="0.25">
      <c r="A3" s="34" t="s">
        <v>21</v>
      </c>
      <c r="C3" t="s">
        <v>281</v>
      </c>
    </row>
    <row r="4" spans="1:3" x14ac:dyDescent="0.25">
      <c r="A4" s="34" t="s">
        <v>22</v>
      </c>
      <c r="C4" t="s">
        <v>282</v>
      </c>
    </row>
    <row r="5" spans="1:3" x14ac:dyDescent="0.25">
      <c r="A5" s="34" t="s">
        <v>23</v>
      </c>
      <c r="C5" t="s">
        <v>283</v>
      </c>
    </row>
    <row r="6" spans="1:3" x14ac:dyDescent="0.25">
      <c r="A6" s="34" t="s">
        <v>24</v>
      </c>
      <c r="C6" t="s">
        <v>284</v>
      </c>
    </row>
    <row r="7" spans="1:3" x14ac:dyDescent="0.25">
      <c r="A7" s="34" t="s">
        <v>25</v>
      </c>
    </row>
    <row r="8" spans="1:3" x14ac:dyDescent="0.25">
      <c r="A8" s="34" t="s">
        <v>26</v>
      </c>
    </row>
    <row r="9" spans="1:3" x14ac:dyDescent="0.25">
      <c r="A9" s="34" t="s">
        <v>27</v>
      </c>
    </row>
    <row r="10" spans="1:3" x14ac:dyDescent="0.25">
      <c r="A10" s="34" t="s">
        <v>28</v>
      </c>
    </row>
    <row r="11" spans="1:3" x14ac:dyDescent="0.25">
      <c r="A11" s="34" t="s">
        <v>29</v>
      </c>
    </row>
    <row r="12" spans="1:3" x14ac:dyDescent="0.25">
      <c r="A12" s="34" t="s">
        <v>161</v>
      </c>
    </row>
    <row r="13" spans="1:3" x14ac:dyDescent="0.25">
      <c r="A13" s="34" t="s">
        <v>30</v>
      </c>
    </row>
    <row r="14" spans="1:3" x14ac:dyDescent="0.25">
      <c r="A14" s="34" t="s">
        <v>31</v>
      </c>
    </row>
    <row r="15" spans="1:3" x14ac:dyDescent="0.25">
      <c r="A15" s="34" t="s">
        <v>32</v>
      </c>
    </row>
    <row r="16" spans="1:3" x14ac:dyDescent="0.25">
      <c r="A16" s="34" t="s">
        <v>33</v>
      </c>
    </row>
    <row r="17" spans="1:1" x14ac:dyDescent="0.25">
      <c r="A17" s="34" t="s">
        <v>34</v>
      </c>
    </row>
    <row r="18" spans="1:1" x14ac:dyDescent="0.25">
      <c r="A18" s="34" t="s">
        <v>35</v>
      </c>
    </row>
    <row r="19" spans="1:1" x14ac:dyDescent="0.25">
      <c r="A19" s="3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9"/>
  <sheetViews>
    <sheetView zoomScale="110" zoomScaleNormal="110" workbookViewId="0">
      <selection activeCell="H24" sqref="H24"/>
    </sheetView>
  </sheetViews>
  <sheetFormatPr defaultColWidth="8.85546875" defaultRowHeight="15" x14ac:dyDescent="0.25"/>
  <cols>
    <col min="1" max="1" width="1.7109375" style="209" customWidth="1"/>
    <col min="2" max="2" width="74.5703125" style="209" customWidth="1"/>
    <col min="3" max="3" width="29.140625" style="209" customWidth="1"/>
    <col min="4" max="4" width="10.140625" style="209" customWidth="1"/>
    <col min="5" max="5" width="8.85546875" style="209"/>
    <col min="6" max="6" width="8.140625" style="209" hidden="1" customWidth="1"/>
    <col min="7" max="7" width="5.140625" style="209" hidden="1" customWidth="1"/>
    <col min="8" max="16384" width="8.85546875" style="209"/>
  </cols>
  <sheetData>
    <row r="1" spans="2:7" ht="15.75" thickBot="1" x14ac:dyDescent="0.3"/>
    <row r="2" spans="2:7" x14ac:dyDescent="0.25">
      <c r="B2" s="210"/>
      <c r="C2" s="211"/>
      <c r="D2" s="212"/>
    </row>
    <row r="3" spans="2:7" x14ac:dyDescent="0.25">
      <c r="B3" s="213" t="s">
        <v>48</v>
      </c>
      <c r="C3" s="214"/>
      <c r="D3" s="215"/>
    </row>
    <row r="4" spans="2:7" x14ac:dyDescent="0.25">
      <c r="B4" s="149" t="s">
        <v>78</v>
      </c>
      <c r="C4" s="216" t="str">
        <f>IF(ISBLANK('Offer Summary'!D4)=FALSE, "OK", "Missing Currency")</f>
        <v>Missing Currency</v>
      </c>
      <c r="D4" s="215"/>
    </row>
    <row r="5" spans="2:7" x14ac:dyDescent="0.25">
      <c r="B5" s="149" t="s">
        <v>394</v>
      </c>
      <c r="C5" s="216" t="str">
        <f>IF(ISBLANK('CLIN Summary'!P4)=FALSE, "OK", "Missing Currency")</f>
        <v>Missing Currency</v>
      </c>
      <c r="D5" s="215"/>
    </row>
    <row r="6" spans="2:7" x14ac:dyDescent="0.25">
      <c r="B6" s="149" t="s">
        <v>393</v>
      </c>
      <c r="C6" s="216" t="str">
        <f>IF(ISBLANK('CLIN Summary'!P40)=FALSE, "OK", "Missing Currency")</f>
        <v>Missing Currency</v>
      </c>
      <c r="D6" s="215"/>
    </row>
    <row r="7" spans="2:7" ht="15" customHeight="1" x14ac:dyDescent="0.25">
      <c r="B7" s="217"/>
      <c r="C7" s="218"/>
      <c r="D7" s="215"/>
    </row>
    <row r="8" spans="2:7" x14ac:dyDescent="0.25">
      <c r="B8" s="213" t="s">
        <v>54</v>
      </c>
      <c r="C8" s="218"/>
      <c r="D8" s="219" t="s">
        <v>53</v>
      </c>
    </row>
    <row r="9" spans="2:7" x14ac:dyDescent="0.25">
      <c r="B9" s="149" t="s">
        <v>49</v>
      </c>
      <c r="C9" s="216" t="str">
        <f>IF(OR(D9&lt;=ABS(10^-3),D9&gt;=-ABS(10^-3)),"OK","CHECK FOR ERROR")</f>
        <v>OK</v>
      </c>
      <c r="D9" s="220">
        <f>Tot_OS_Base-Tot_CS_Base</f>
        <v>0</v>
      </c>
    </row>
    <row r="10" spans="2:7" x14ac:dyDescent="0.25">
      <c r="B10" s="149" t="s">
        <v>50</v>
      </c>
      <c r="C10" s="216" t="str">
        <f>IF(OR(D10&lt;=ABS(10^-3),D10&gt;=-ABS(10^-3)),"OK","CHECK FOR ERROR")</f>
        <v>OK</v>
      </c>
      <c r="D10" s="220">
        <f>Tot_OS_OptEval-Tot_CS_OptEval</f>
        <v>0</v>
      </c>
    </row>
    <row r="11" spans="2:7" x14ac:dyDescent="0.25">
      <c r="B11" s="217"/>
      <c r="C11" s="218"/>
      <c r="D11" s="221"/>
    </row>
    <row r="12" spans="2:7" x14ac:dyDescent="0.25">
      <c r="B12" s="213" t="s">
        <v>395</v>
      </c>
      <c r="C12" s="218"/>
      <c r="D12" s="221"/>
    </row>
    <row r="13" spans="2:7" x14ac:dyDescent="0.25">
      <c r="B13" s="149" t="s">
        <v>216</v>
      </c>
      <c r="C13" s="216" t="str">
        <f>IF(AND(D13&lt;=ABS(10^-3),D13&gt;=-ABS(10^-3)),"OK","CHECK FOR ERROR")</f>
        <v>OK</v>
      </c>
      <c r="D13" s="220">
        <f t="shared" ref="D13:D39" si="0">F13-G13</f>
        <v>9.9999999999999995E-21</v>
      </c>
      <c r="F13" s="209">
        <f>'CLIN Summary'!P6</f>
        <v>9.9999999999999995E-21</v>
      </c>
      <c r="G13" s="222">
        <f>'CLIN Detail list'!F8</f>
        <v>0</v>
      </c>
    </row>
    <row r="14" spans="2:7" x14ac:dyDescent="0.25">
      <c r="B14" s="149" t="s">
        <v>117</v>
      </c>
      <c r="C14" s="216" t="str">
        <f t="shared" ref="C14:C39" si="1">IF(AND(D14&lt;=ABS(10^-3),D14&gt;=-ABS(10^-3)),"OK","CHECK FOR ERROR")</f>
        <v>OK</v>
      </c>
      <c r="D14" s="220">
        <f t="shared" si="0"/>
        <v>9.9999999999999995E-21</v>
      </c>
      <c r="F14" s="209">
        <f>'CLIN Summary'!P10</f>
        <v>9.9999999999999995E-21</v>
      </c>
      <c r="G14" s="222">
        <f>'CLIN Detail list'!F9</f>
        <v>0</v>
      </c>
    </row>
    <row r="15" spans="2:7" x14ac:dyDescent="0.25">
      <c r="B15" s="149" t="s">
        <v>118</v>
      </c>
      <c r="C15" s="216" t="str">
        <f t="shared" si="1"/>
        <v>OK</v>
      </c>
      <c r="D15" s="220">
        <f t="shared" si="0"/>
        <v>9.9999999999999995E-21</v>
      </c>
      <c r="F15" s="209">
        <f>'CLIN Summary'!P11</f>
        <v>9.9999999999999995E-21</v>
      </c>
      <c r="G15" s="222">
        <f>'CLIN Detail list'!F10</f>
        <v>0</v>
      </c>
    </row>
    <row r="16" spans="2:7" x14ac:dyDescent="0.25">
      <c r="B16" s="149" t="s">
        <v>119</v>
      </c>
      <c r="C16" s="216" t="str">
        <f t="shared" si="1"/>
        <v>OK</v>
      </c>
      <c r="D16" s="220">
        <f t="shared" si="0"/>
        <v>9.9999999999999995E-21</v>
      </c>
      <c r="F16" s="209">
        <f>'CLIN Summary'!P12</f>
        <v>9.9999999999999995E-21</v>
      </c>
      <c r="G16" s="222">
        <f>'CLIN Detail list'!F11</f>
        <v>0</v>
      </c>
    </row>
    <row r="17" spans="2:7" x14ac:dyDescent="0.25">
      <c r="B17" s="149" t="s">
        <v>217</v>
      </c>
      <c r="C17" s="216" t="str">
        <f t="shared" si="1"/>
        <v>OK</v>
      </c>
      <c r="D17" s="220">
        <f>F17-G17</f>
        <v>9.9999999999999995E-21</v>
      </c>
      <c r="F17" s="209">
        <f>'CLIN Summary'!P13</f>
        <v>9.9999999999999995E-21</v>
      </c>
      <c r="G17" s="222">
        <f>'CLIN Detail list'!F12</f>
        <v>0</v>
      </c>
    </row>
    <row r="18" spans="2:7" x14ac:dyDescent="0.25">
      <c r="B18" s="149" t="s">
        <v>218</v>
      </c>
      <c r="C18" s="216" t="str">
        <f t="shared" si="1"/>
        <v>OK</v>
      </c>
      <c r="D18" s="220">
        <f t="shared" si="0"/>
        <v>9.9999999999999995E-21</v>
      </c>
      <c r="F18" s="209">
        <f>'CLIN Summary'!P14</f>
        <v>9.9999999999999995E-21</v>
      </c>
      <c r="G18" s="222">
        <f>'CLIN Detail list'!F13</f>
        <v>0</v>
      </c>
    </row>
    <row r="19" spans="2:7" x14ac:dyDescent="0.25">
      <c r="B19" s="149" t="s">
        <v>219</v>
      </c>
      <c r="C19" s="216" t="str">
        <f t="shared" si="1"/>
        <v>OK</v>
      </c>
      <c r="D19" s="220">
        <f t="shared" si="0"/>
        <v>9.9999999999999995E-21</v>
      </c>
      <c r="F19" s="209">
        <f>'CLIN Summary'!P15</f>
        <v>9.9999999999999995E-21</v>
      </c>
      <c r="G19" s="222">
        <f>'CLIN Detail list'!F14</f>
        <v>0</v>
      </c>
    </row>
    <row r="20" spans="2:7" x14ac:dyDescent="0.25">
      <c r="B20" s="149" t="s">
        <v>220</v>
      </c>
      <c r="C20" s="216" t="str">
        <f t="shared" si="1"/>
        <v>OK</v>
      </c>
      <c r="D20" s="220">
        <f t="shared" si="0"/>
        <v>9.9999999999999995E-21</v>
      </c>
      <c r="F20" s="209">
        <f>'CLIN Summary'!P16</f>
        <v>9.9999999999999995E-21</v>
      </c>
      <c r="G20" s="222">
        <f>'CLIN Detail list'!F15</f>
        <v>0</v>
      </c>
    </row>
    <row r="21" spans="2:7" x14ac:dyDescent="0.25">
      <c r="B21" s="149" t="s">
        <v>120</v>
      </c>
      <c r="C21" s="216" t="str">
        <f t="shared" si="1"/>
        <v>OK</v>
      </c>
      <c r="D21" s="220">
        <f t="shared" si="0"/>
        <v>9.9999999999999995E-21</v>
      </c>
      <c r="F21" s="209">
        <f>'CLIN Summary'!P20</f>
        <v>9.9999999999999995E-21</v>
      </c>
      <c r="G21" s="222">
        <f>'CLIN Detail list'!F16</f>
        <v>0</v>
      </c>
    </row>
    <row r="22" spans="2:7" x14ac:dyDescent="0.25">
      <c r="B22" s="149" t="s">
        <v>121</v>
      </c>
      <c r="C22" s="216" t="str">
        <f t="shared" si="1"/>
        <v>OK</v>
      </c>
      <c r="D22" s="220">
        <f t="shared" si="0"/>
        <v>9.9999999999999995E-21</v>
      </c>
      <c r="F22" s="209">
        <f>'CLIN Summary'!P21</f>
        <v>9.9999999999999995E-21</v>
      </c>
      <c r="G22" s="222">
        <f>'CLIN Detail list'!F17</f>
        <v>0</v>
      </c>
    </row>
    <row r="23" spans="2:7" x14ac:dyDescent="0.25">
      <c r="B23" s="149" t="s">
        <v>122</v>
      </c>
      <c r="C23" s="216" t="str">
        <f t="shared" si="1"/>
        <v>OK</v>
      </c>
      <c r="D23" s="220">
        <f t="shared" si="0"/>
        <v>9.9999999999999995E-21</v>
      </c>
      <c r="F23" s="209">
        <f>'CLIN Summary'!P22</f>
        <v>9.9999999999999995E-21</v>
      </c>
      <c r="G23" s="222">
        <f>'CLIN Detail list'!F18</f>
        <v>0</v>
      </c>
    </row>
    <row r="24" spans="2:7" x14ac:dyDescent="0.25">
      <c r="B24" s="149" t="s">
        <v>221</v>
      </c>
      <c r="C24" s="216" t="str">
        <f t="shared" si="1"/>
        <v>OK</v>
      </c>
      <c r="D24" s="220">
        <f t="shared" si="0"/>
        <v>9.9999999999999995E-21</v>
      </c>
      <c r="F24" s="209">
        <f>'CLIN Summary'!P23</f>
        <v>9.9999999999999995E-21</v>
      </c>
      <c r="G24" s="222">
        <f>'CLIN Detail list'!F19</f>
        <v>0</v>
      </c>
    </row>
    <row r="25" spans="2:7" x14ac:dyDescent="0.25">
      <c r="B25" s="149" t="s">
        <v>222</v>
      </c>
      <c r="C25" s="216" t="str">
        <f t="shared" si="1"/>
        <v>OK</v>
      </c>
      <c r="D25" s="220">
        <f t="shared" si="0"/>
        <v>9.9999999999999995E-21</v>
      </c>
      <c r="F25" s="209">
        <f>'CLIN Summary'!P24</f>
        <v>9.9999999999999995E-21</v>
      </c>
      <c r="G25" s="222">
        <f>'CLIN Detail list'!F20</f>
        <v>0</v>
      </c>
    </row>
    <row r="26" spans="2:7" x14ac:dyDescent="0.25">
      <c r="B26" s="149" t="s">
        <v>223</v>
      </c>
      <c r="C26" s="216" t="str">
        <f t="shared" si="1"/>
        <v>OK</v>
      </c>
      <c r="D26" s="220">
        <f t="shared" si="0"/>
        <v>9.9999999999999995E-21</v>
      </c>
      <c r="F26" s="209">
        <f>'CLIN Summary'!P25</f>
        <v>9.9999999999999995E-21</v>
      </c>
      <c r="G26" s="222">
        <f>'CLIN Detail list'!F21</f>
        <v>0</v>
      </c>
    </row>
    <row r="27" spans="2:7" x14ac:dyDescent="0.25">
      <c r="B27" s="149" t="s">
        <v>224</v>
      </c>
      <c r="C27" s="216" t="str">
        <f t="shared" si="1"/>
        <v>OK</v>
      </c>
      <c r="D27" s="220">
        <f t="shared" si="0"/>
        <v>9.9999999999999995E-21</v>
      </c>
      <c r="F27" s="209">
        <f>'CLIN Summary'!P26</f>
        <v>9.9999999999999995E-21</v>
      </c>
      <c r="G27" s="222">
        <f>'CLIN Detail list'!F22</f>
        <v>0</v>
      </c>
    </row>
    <row r="28" spans="2:7" x14ac:dyDescent="0.25">
      <c r="B28" s="149" t="s">
        <v>225</v>
      </c>
      <c r="C28" s="216" t="str">
        <f t="shared" si="1"/>
        <v>OK</v>
      </c>
      <c r="D28" s="220">
        <f t="shared" si="0"/>
        <v>9.9999999999999995E-21</v>
      </c>
      <c r="F28" s="209">
        <f>'CLIN Summary'!P27</f>
        <v>9.9999999999999995E-21</v>
      </c>
      <c r="G28" s="222">
        <f>'CLIN Detail list'!F23</f>
        <v>0</v>
      </c>
    </row>
    <row r="29" spans="2:7" x14ac:dyDescent="0.25">
      <c r="B29" s="149" t="s">
        <v>226</v>
      </c>
      <c r="C29" s="216" t="str">
        <f t="shared" si="1"/>
        <v>OK</v>
      </c>
      <c r="D29" s="220">
        <f t="shared" si="0"/>
        <v>9.9999999999999995E-21</v>
      </c>
      <c r="F29" s="209">
        <f>'CLIN Summary'!P28</f>
        <v>9.9999999999999995E-21</v>
      </c>
      <c r="G29" s="222">
        <f>'CLIN Detail list'!F24</f>
        <v>0</v>
      </c>
    </row>
    <row r="30" spans="2:7" x14ac:dyDescent="0.25">
      <c r="B30" s="149" t="s">
        <v>227</v>
      </c>
      <c r="C30" s="216" t="str">
        <f t="shared" si="1"/>
        <v>OK</v>
      </c>
      <c r="D30" s="220">
        <f t="shared" si="0"/>
        <v>3.9999999999999998E-20</v>
      </c>
      <c r="F30" s="209">
        <f>'CLIN Summary'!P31</f>
        <v>3.9999999999999998E-20</v>
      </c>
      <c r="G30" s="222">
        <f>'CLIN Detail list'!F25</f>
        <v>0</v>
      </c>
    </row>
    <row r="31" spans="2:7" x14ac:dyDescent="0.25">
      <c r="B31" s="149" t="s">
        <v>228</v>
      </c>
      <c r="C31" s="216" t="str">
        <f t="shared" si="1"/>
        <v>OK</v>
      </c>
      <c r="D31" s="220">
        <f t="shared" si="0"/>
        <v>9.9999999999999995E-21</v>
      </c>
      <c r="F31" s="209">
        <f>'CLIN Summary'!P34</f>
        <v>9.9999999999999995E-21</v>
      </c>
      <c r="G31" s="222">
        <f>'CLIN Detail list'!F26</f>
        <v>0</v>
      </c>
    </row>
    <row r="32" spans="2:7" x14ac:dyDescent="0.25">
      <c r="B32" s="149" t="s">
        <v>229</v>
      </c>
      <c r="C32" s="216" t="str">
        <f t="shared" si="1"/>
        <v>OK</v>
      </c>
      <c r="D32" s="220">
        <f t="shared" si="0"/>
        <v>5.5E-18</v>
      </c>
      <c r="F32" s="209">
        <f>'CLIN Summary'!P42</f>
        <v>5.5E-18</v>
      </c>
      <c r="G32" s="222">
        <f>'CLIN Detail list'!F27</f>
        <v>0</v>
      </c>
    </row>
    <row r="33" spans="2:7" x14ac:dyDescent="0.25">
      <c r="B33" s="149" t="s">
        <v>323</v>
      </c>
      <c r="C33" s="216" t="str">
        <f t="shared" si="1"/>
        <v>OK</v>
      </c>
      <c r="D33" s="220">
        <f t="shared" si="0"/>
        <v>2.9999999999999998E-18</v>
      </c>
      <c r="F33" s="209">
        <f>'CLIN Summary'!P43</f>
        <v>2.9999999999999998E-18</v>
      </c>
      <c r="G33" s="222">
        <f>'CLIN Detail list'!F28</f>
        <v>0</v>
      </c>
    </row>
    <row r="34" spans="2:7" x14ac:dyDescent="0.25">
      <c r="B34" s="149" t="s">
        <v>324</v>
      </c>
      <c r="C34" s="216" t="str">
        <f t="shared" si="1"/>
        <v>OK</v>
      </c>
      <c r="D34" s="220">
        <f t="shared" si="0"/>
        <v>9.9999999999999995E-21</v>
      </c>
      <c r="F34" s="209">
        <f>'CLIN Summary'!P44</f>
        <v>9.9999999999999995E-21</v>
      </c>
      <c r="G34" s="222">
        <f>'CLIN Detail list'!F29</f>
        <v>0</v>
      </c>
    </row>
    <row r="35" spans="2:7" x14ac:dyDescent="0.25">
      <c r="B35" s="149" t="s">
        <v>325</v>
      </c>
      <c r="C35" s="216" t="str">
        <f t="shared" si="1"/>
        <v>OK</v>
      </c>
      <c r="D35" s="220">
        <f t="shared" si="0"/>
        <v>9.9999999999999995E-21</v>
      </c>
      <c r="F35" s="209">
        <f>'CLIN Summary'!P45</f>
        <v>9.9999999999999995E-21</v>
      </c>
      <c r="G35" s="222">
        <f>'CLIN Detail list'!F30</f>
        <v>0</v>
      </c>
    </row>
    <row r="36" spans="2:7" x14ac:dyDescent="0.25">
      <c r="B36" s="149" t="s">
        <v>326</v>
      </c>
      <c r="C36" s="216" t="str">
        <f t="shared" si="1"/>
        <v>OK</v>
      </c>
      <c r="D36" s="220">
        <f t="shared" si="0"/>
        <v>2E-19</v>
      </c>
      <c r="F36" s="209">
        <f>'CLIN Summary'!P46</f>
        <v>2E-19</v>
      </c>
      <c r="G36" s="222">
        <f>'CLIN Detail list'!F31</f>
        <v>0</v>
      </c>
    </row>
    <row r="37" spans="2:7" x14ac:dyDescent="0.25">
      <c r="B37" s="149" t="s">
        <v>327</v>
      </c>
      <c r="C37" s="216" t="str">
        <f t="shared" si="1"/>
        <v>OK</v>
      </c>
      <c r="D37" s="220">
        <f t="shared" si="0"/>
        <v>9.9999999999999998E-20</v>
      </c>
      <c r="F37" s="209">
        <f>'CLIN Summary'!P47</f>
        <v>9.9999999999999998E-20</v>
      </c>
      <c r="G37" s="222">
        <f>'CLIN Detail list'!F32</f>
        <v>0</v>
      </c>
    </row>
    <row r="38" spans="2:7" x14ac:dyDescent="0.25">
      <c r="B38" s="149" t="s">
        <v>328</v>
      </c>
      <c r="C38" s="216" t="str">
        <f t="shared" si="1"/>
        <v>OK</v>
      </c>
      <c r="D38" s="220">
        <f t="shared" si="0"/>
        <v>9.9999999999999995E-21</v>
      </c>
      <c r="F38" s="209">
        <f>'CLIN Summary'!P48</f>
        <v>9.9999999999999995E-21</v>
      </c>
      <c r="G38" s="222">
        <f>'CLIN Detail list'!F33</f>
        <v>0</v>
      </c>
    </row>
    <row r="39" spans="2:7" ht="15.75" thickBot="1" x14ac:dyDescent="0.3">
      <c r="B39" s="150" t="s">
        <v>329</v>
      </c>
      <c r="C39" s="223" t="str">
        <f t="shared" si="1"/>
        <v>OK</v>
      </c>
      <c r="D39" s="224">
        <f t="shared" si="0"/>
        <v>9.9999999999999995E-21</v>
      </c>
      <c r="F39" s="209">
        <f>'CLIN Summary'!P49</f>
        <v>9.9999999999999995E-21</v>
      </c>
      <c r="G39" s="222">
        <f>'CLIN Detail list'!F34</f>
        <v>0</v>
      </c>
    </row>
  </sheetData>
  <conditionalFormatting sqref="C4">
    <cfRule type="containsText" dxfId="132" priority="21" operator="containsText" text="OK">
      <formula>NOT(ISERROR(SEARCH("OK",C4)))</formula>
    </cfRule>
    <cfRule type="containsText" dxfId="131" priority="22" operator="containsText" text="Missing Currency">
      <formula>NOT(ISERROR(SEARCH("Missing Currency",C4)))</formula>
    </cfRule>
  </conditionalFormatting>
  <conditionalFormatting sqref="C5">
    <cfRule type="containsText" dxfId="130" priority="9" operator="containsText" text="OK">
      <formula>NOT(ISERROR(SEARCH("OK",C5)))</formula>
    </cfRule>
    <cfRule type="containsText" dxfId="129" priority="10" operator="containsText" text="Missing Currency">
      <formula>NOT(ISERROR(SEARCH("Missing Currency",C5)))</formula>
    </cfRule>
  </conditionalFormatting>
  <conditionalFormatting sqref="C6">
    <cfRule type="containsText" dxfId="128" priority="7" operator="containsText" text="OK">
      <formula>NOT(ISERROR(SEARCH("OK",C6)))</formula>
    </cfRule>
    <cfRule type="containsText" dxfId="127" priority="8" operator="containsText" text="Missing Currency">
      <formula>NOT(ISERROR(SEARCH("Missing Currency",C6)))</formula>
    </cfRule>
  </conditionalFormatting>
  <conditionalFormatting sqref="C13:C39">
    <cfRule type="containsText" dxfId="126" priority="5" operator="containsText" text="check for error">
      <formula>NOT(ISERROR(SEARCH("check for error",C13)))</formula>
    </cfRule>
    <cfRule type="containsText" dxfId="125" priority="6" operator="containsText" text="OK">
      <formula>NOT(ISERROR(SEARCH("OK",C13)))</formula>
    </cfRule>
  </conditionalFormatting>
  <conditionalFormatting sqref="C9">
    <cfRule type="containsText" dxfId="124" priority="3" operator="containsText" text="check for error">
      <formula>NOT(ISERROR(SEARCH("check for error",C9)))</formula>
    </cfRule>
    <cfRule type="containsText" dxfId="123" priority="4" operator="containsText" text="OK">
      <formula>NOT(ISERROR(SEARCH("OK",C9)))</formula>
    </cfRule>
  </conditionalFormatting>
  <conditionalFormatting sqref="C10">
    <cfRule type="containsText" dxfId="122" priority="1" operator="containsText" text="check for error">
      <formula>NOT(ISERROR(SEARCH("check for error",C10)))</formula>
    </cfRule>
    <cfRule type="containsText" dxfId="121" priority="2" operator="containsText" text="OK">
      <formula>NOT(ISERROR(SEARCH("OK",C10)))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UNCLASSIFIED&amp;RCO-14252-NNMS</oddHeader>
    <oddFooter>&amp;CNATO UNCLASSIFIED&amp;RCO-14252-NNMS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26"/>
  <sheetViews>
    <sheetView tabSelected="1" zoomScale="110" zoomScaleNormal="110" workbookViewId="0">
      <selection activeCell="D7" sqref="D7"/>
    </sheetView>
  </sheetViews>
  <sheetFormatPr defaultColWidth="8.85546875" defaultRowHeight="15" x14ac:dyDescent="0.25"/>
  <cols>
    <col min="1" max="1" width="1.7109375" style="4" customWidth="1"/>
    <col min="2" max="2" width="10.42578125" style="4" customWidth="1"/>
    <col min="3" max="3" width="109.85546875" style="4" customWidth="1"/>
    <col min="4" max="4" width="23.85546875" style="4" customWidth="1"/>
    <col min="5" max="16384" width="8.85546875" style="4"/>
  </cols>
  <sheetData>
    <row r="2" spans="2:5" x14ac:dyDescent="0.25">
      <c r="D2" s="16" t="s">
        <v>94</v>
      </c>
      <c r="E2" s="16"/>
    </row>
    <row r="3" spans="2:5" ht="34.5" x14ac:dyDescent="0.25">
      <c r="B3" s="59" t="s">
        <v>39</v>
      </c>
      <c r="C3" s="59" t="s">
        <v>38</v>
      </c>
      <c r="D3" s="59" t="s">
        <v>51</v>
      </c>
    </row>
    <row r="4" spans="2:5" ht="14.45" customHeight="1" x14ac:dyDescent="0.25">
      <c r="B4" s="60"/>
      <c r="C4" s="103" t="s">
        <v>90</v>
      </c>
      <c r="D4" s="104"/>
    </row>
    <row r="5" spans="2:5" ht="14.45" customHeight="1" thickBot="1" x14ac:dyDescent="0.3">
      <c r="B5" s="84"/>
      <c r="C5" s="85"/>
    </row>
    <row r="6" spans="2:5" ht="20.100000000000001" customHeight="1" x14ac:dyDescent="0.25">
      <c r="B6" s="86" t="s">
        <v>164</v>
      </c>
      <c r="C6" s="87"/>
      <c r="D6" s="88">
        <f>SUBTOTAL(9,D9:D15)</f>
        <v>2.1999999999999998E-19</v>
      </c>
    </row>
    <row r="7" spans="2:5" ht="20.100000000000001" customHeight="1" thickBot="1" x14ac:dyDescent="0.3">
      <c r="B7" s="89" t="s">
        <v>295</v>
      </c>
      <c r="C7" s="61"/>
      <c r="D7" s="90">
        <f>SUBTOTAL(9,D9:D26)</f>
        <v>4.8364921103675818E-17</v>
      </c>
    </row>
    <row r="8" spans="2:5" ht="5.45" customHeight="1" thickBot="1" x14ac:dyDescent="0.3">
      <c r="B8" s="91"/>
      <c r="C8" s="92"/>
      <c r="D8" s="93"/>
    </row>
    <row r="9" spans="2:5" x14ac:dyDescent="0.25">
      <c r="B9" s="94" t="s">
        <v>12</v>
      </c>
      <c r="C9" s="95" t="str">
        <f>'CLIN Summary'!C5</f>
        <v>CLIN 1 (BASE-EVALUATED) - CLS MANAGEMENT</v>
      </c>
      <c r="D9" s="96">
        <f>'CLIN Summary'!P7</f>
        <v>9.9999999999999995E-21</v>
      </c>
    </row>
    <row r="10" spans="2:5" x14ac:dyDescent="0.25">
      <c r="B10" s="97" t="s">
        <v>13</v>
      </c>
      <c r="C10" s="62" t="str">
        <f>'CLIN Summary'!C8</f>
        <v>CLIN 2 (BASE-EVALUATED) - HARDWARE MAINTENANCE</v>
      </c>
      <c r="D10" s="98">
        <f>'CLIN Summary'!P17</f>
        <v>6.9999999999999989E-20</v>
      </c>
    </row>
    <row r="11" spans="2:5" x14ac:dyDescent="0.25">
      <c r="B11" s="97" t="s">
        <v>40</v>
      </c>
      <c r="C11" s="62" t="str">
        <f>'CLIN Summary'!C18</f>
        <v>CLIN 3 (BASE-EVALUATED) - SOFTWARE MAINTENANCE</v>
      </c>
      <c r="D11" s="98">
        <f>'CLIN Summary'!P29</f>
        <v>8.9999999999999979E-20</v>
      </c>
    </row>
    <row r="12" spans="2:5" x14ac:dyDescent="0.25">
      <c r="B12" s="97" t="s">
        <v>15</v>
      </c>
      <c r="C12" s="62" t="str">
        <f>'CLIN Summary'!C30</f>
        <v>CLIN 4 (BASE-EVALUATED) - CLS PERFORMANCE REVIEW</v>
      </c>
      <c r="D12" s="98">
        <f>'CLIN Summary'!P32</f>
        <v>3.9999999999999998E-20</v>
      </c>
    </row>
    <row r="13" spans="2:5" x14ac:dyDescent="0.25">
      <c r="B13" s="97" t="s">
        <v>16</v>
      </c>
      <c r="C13" s="62" t="str">
        <f>'CLIN Summary'!C33</f>
        <v>CLIN 5 (BASE-EVALUATED) - PACKAGING, HANDLING, STORAGE AND TRANSPORTATION (PHS&amp;T)</v>
      </c>
      <c r="D13" s="98">
        <f>'CLIN Summary'!P35</f>
        <v>9.9999999999999995E-21</v>
      </c>
    </row>
    <row r="14" spans="2:5" ht="2.1" customHeight="1" x14ac:dyDescent="0.25">
      <c r="B14" s="99"/>
      <c r="C14" s="63"/>
      <c r="D14" s="100"/>
    </row>
    <row r="15" spans="2:5" x14ac:dyDescent="0.25">
      <c r="B15" s="101" t="s">
        <v>74</v>
      </c>
      <c r="C15" s="64"/>
      <c r="D15" s="102">
        <f>SUBTOTAL(9,D9:D14)</f>
        <v>2.1999999999999998E-19</v>
      </c>
    </row>
    <row r="16" spans="2:5" x14ac:dyDescent="0.25">
      <c r="B16" s="97" t="s">
        <v>115</v>
      </c>
      <c r="C16" s="62" t="str">
        <f>'CLIN Summary'!C41</f>
        <v>CLIN 6 (OPTION-EVALUATED) - OPTIONAL REQUIREMENTS, BASE YEAR (from 2023 Q3 to 2024 Q2)</v>
      </c>
      <c r="D16" s="98">
        <f>'CLIN Summary'!P50</f>
        <v>8.8400000000000023E-18</v>
      </c>
    </row>
    <row r="17" spans="2:4" x14ac:dyDescent="0.25">
      <c r="B17" s="97" t="s">
        <v>116</v>
      </c>
      <c r="C17" s="62" t="str">
        <f>'CLIN Summary'!C51</f>
        <v>CLIN 7 (OPTION-EVALUATED) - OPTIONAL REQUIREMENTS, OPTION YEAR 1 (from 2024 Q3 to 2025 Q2)</v>
      </c>
      <c r="D17" s="139">
        <f>'CLIN Summary'!P60</f>
        <v>9.1271515587199955E-18</v>
      </c>
    </row>
    <row r="18" spans="2:4" x14ac:dyDescent="0.25">
      <c r="B18" s="97" t="s">
        <v>165</v>
      </c>
      <c r="C18" s="62" t="str">
        <f>'CLIN Summary'!C61</f>
        <v>CLIN 8 (OPTION-EVALUATED) - OPTIONAL REQUIREMENTS, OPTION YEAR 2 (from 2025 Q3 to 2026 Q2)</v>
      </c>
      <c r="D18" s="139">
        <f>'CLIN Summary'!P70</f>
        <v>9.4259626222017845E-18</v>
      </c>
    </row>
    <row r="19" spans="2:4" x14ac:dyDescent="0.25">
      <c r="B19" s="97" t="s">
        <v>166</v>
      </c>
      <c r="C19" s="62" t="str">
        <f>'CLIN Summary'!C71</f>
        <v>CLIN 9 (OPTION-EVALUATED) - OPTIONAL REQUIREMENTS, OPTION YEAR 3 (from 2026 Q3 to 2027 Q2)</v>
      </c>
      <c r="D19" s="139">
        <f>'CLIN Summary'!P80</f>
        <v>9.7369066130932858E-18</v>
      </c>
    </row>
    <row r="20" spans="2:4" x14ac:dyDescent="0.25">
      <c r="B20" s="97" t="s">
        <v>377</v>
      </c>
      <c r="C20" s="62" t="str">
        <f>'CLIN Summary'!C81</f>
        <v>CLIN 10 (OPTION-EVALUATED) - OPTIONAL REQUIREMENTS, OPTION YEAR 4 (from 2027 Q3 to 2028 Q2)</v>
      </c>
      <c r="D20" s="139">
        <f>'CLIN Summary'!P90</f>
        <v>1.0060476176900404E-17</v>
      </c>
    </row>
    <row r="21" spans="2:4" x14ac:dyDescent="0.25">
      <c r="B21" s="97" t="s">
        <v>378</v>
      </c>
      <c r="C21" s="62" t="str">
        <f>'CLIN Summary'!C91</f>
        <v>CLIN 11 (OPTION-EVALUATED) - BASELINE REQUIREMENTS (CLINS 1-5), OPTION YEAR 1 (from 2024 Q3 to 2025 Q2)</v>
      </c>
      <c r="D21" s="139">
        <f>'CLIN Summary'!P97</f>
        <v>2.2714630575999997E-19</v>
      </c>
    </row>
    <row r="22" spans="2:4" x14ac:dyDescent="0.25">
      <c r="B22" s="97" t="s">
        <v>379</v>
      </c>
      <c r="C22" s="62" t="str">
        <f>'CLIN Summary'!C98</f>
        <v>CLIN 12 (OPTION-EVALUATED) - BASELINE REQUIREMENTS (CLINS 1-5), OPTION YEAR 2 (from 2025 Q3 to 2026 Q2)</v>
      </c>
      <c r="D22" s="139">
        <f>'CLIN Summary'!P104</f>
        <v>2.3458278019054205E-19</v>
      </c>
    </row>
    <row r="23" spans="2:4" x14ac:dyDescent="0.25">
      <c r="B23" s="97" t="s">
        <v>380</v>
      </c>
      <c r="C23" s="62" t="str">
        <f>'CLIN Summary'!C105</f>
        <v>CLIN 13 (OPTION-EVALUATED) - BASELINE REQUIREMENTS (CLINS 1-5), OPTION YEAR 3 (from 2026 Q3 to 2027 Q2)</v>
      </c>
      <c r="D23" s="139">
        <f>'CLIN Summary'!P111</f>
        <v>2.423212053032266E-19</v>
      </c>
    </row>
    <row r="24" spans="2:4" x14ac:dyDescent="0.25">
      <c r="B24" s="97" t="s">
        <v>381</v>
      </c>
      <c r="C24" s="62" t="str">
        <f>'CLIN Summary'!C112</f>
        <v>CLIN 14 (OPTION-EVALUATED) - BASELINE REQUIREMENTS (CLINS 1-5), OPTION YEAR 4 (from 2027 Q3 to 2028 Q2)</v>
      </c>
      <c r="D24" s="139">
        <f>'CLIN Summary'!P118</f>
        <v>2.5037384150657106E-19</v>
      </c>
    </row>
    <row r="25" spans="2:4" ht="2.1" customHeight="1" x14ac:dyDescent="0.25">
      <c r="B25" s="99"/>
      <c r="C25" s="63"/>
      <c r="D25" s="100"/>
    </row>
    <row r="26" spans="2:4" ht="15" customHeight="1" x14ac:dyDescent="0.25">
      <c r="B26" s="101" t="s">
        <v>302</v>
      </c>
      <c r="C26" s="64"/>
      <c r="D26" s="102">
        <f>SUBTOTAL(9,D16:D25)</f>
        <v>4.8144921103675817E-17</v>
      </c>
    </row>
  </sheetData>
  <dataValidations count="1">
    <dataValidation type="list" allowBlank="1" showInputMessage="1" showErrorMessage="1" sqref="D4">
      <formula1>rngCurrencies</formula1>
    </dataValidation>
  </dataValidations>
  <pageMargins left="0.70866141732283505" right="0.70866141732283505" top="0.74803149606299202" bottom="0.74803149606299202" header="0.31496062992126" footer="0.31496062992126"/>
  <pageSetup paperSize="9" scale="96" orientation="landscape" horizontalDpi="1200" verticalDpi="1200" r:id="rId1"/>
  <headerFooter>
    <oddHeader>&amp;CNATO UNCLASSIFIED</oddHeader>
    <oddFooter>&amp;CNATO UNCLASSIFIED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Q120"/>
  <sheetViews>
    <sheetView zoomScale="90" zoomScaleNormal="90" workbookViewId="0">
      <pane ySplit="3" topLeftCell="A31" activePane="bottomLeft" state="frozen"/>
      <selection pane="bottomLeft" activeCell="C62" sqref="C62"/>
    </sheetView>
  </sheetViews>
  <sheetFormatPr defaultColWidth="9.140625" defaultRowHeight="12.75" x14ac:dyDescent="0.25"/>
  <cols>
    <col min="1" max="1" width="1.7109375" style="45" customWidth="1"/>
    <col min="2" max="2" width="10.140625" style="45" customWidth="1"/>
    <col min="3" max="3" width="100.85546875" style="45" customWidth="1"/>
    <col min="4" max="4" width="21.42578125" style="45" bestFit="1" customWidth="1"/>
    <col min="5" max="5" width="24.5703125" style="45" bestFit="1" customWidth="1"/>
    <col min="6" max="6" width="22.28515625" style="45" bestFit="1" customWidth="1"/>
    <col min="7" max="9" width="10.42578125" style="45" customWidth="1"/>
    <col min="10" max="10" width="7.85546875" style="45" customWidth="1"/>
    <col min="11" max="11" width="9.5703125" style="45" customWidth="1"/>
    <col min="12" max="12" width="12.85546875" style="45" customWidth="1"/>
    <col min="13" max="13" width="7.85546875" style="45" bestFit="1" customWidth="1"/>
    <col min="14" max="14" width="12.7109375" style="45" customWidth="1"/>
    <col min="15" max="15" width="11.85546875" style="45" customWidth="1"/>
    <col min="16" max="16" width="12" style="54" customWidth="1"/>
    <col min="17" max="17" width="44.7109375" style="45" customWidth="1"/>
    <col min="18" max="18" width="1.7109375" style="45" customWidth="1"/>
    <col min="19" max="16384" width="9.140625" style="45"/>
  </cols>
  <sheetData>
    <row r="1" spans="1:17" ht="15.75" x14ac:dyDescent="0.25">
      <c r="A1" s="44"/>
      <c r="B1" s="198" t="s">
        <v>215</v>
      </c>
      <c r="C1" s="199"/>
      <c r="D1" s="199"/>
      <c r="E1" s="200"/>
      <c r="F1" s="199"/>
      <c r="G1" s="199"/>
      <c r="H1" s="199"/>
      <c r="I1" s="199"/>
      <c r="J1" s="199"/>
      <c r="K1" s="199"/>
      <c r="L1" s="199"/>
      <c r="M1" s="199"/>
      <c r="N1" s="199"/>
      <c r="O1" s="199"/>
      <c r="P1" s="199"/>
      <c r="Q1" s="201"/>
    </row>
    <row r="2" spans="1:17" ht="15" x14ac:dyDescent="0.25">
      <c r="A2" s="44"/>
      <c r="B2" s="202" t="s">
        <v>389</v>
      </c>
      <c r="C2" s="203"/>
      <c r="D2" s="203"/>
      <c r="E2" s="204"/>
      <c r="F2" s="203"/>
      <c r="G2" s="203"/>
      <c r="H2" s="203"/>
      <c r="I2" s="203"/>
      <c r="J2" s="203"/>
      <c r="K2" s="203"/>
      <c r="L2" s="203"/>
      <c r="M2" s="203"/>
      <c r="N2" s="203"/>
      <c r="O2" s="203"/>
      <c r="P2" s="203"/>
      <c r="Q2" s="205"/>
    </row>
    <row r="3" spans="1:17" s="47" customFormat="1" ht="51" x14ac:dyDescent="0.25">
      <c r="A3" s="46"/>
      <c r="B3" s="57" t="s">
        <v>9</v>
      </c>
      <c r="C3" s="56" t="s">
        <v>70</v>
      </c>
      <c r="D3" s="56" t="s">
        <v>71</v>
      </c>
      <c r="E3" s="56" t="s">
        <v>72</v>
      </c>
      <c r="F3" s="56" t="s">
        <v>91</v>
      </c>
      <c r="G3" s="56" t="s">
        <v>290</v>
      </c>
      <c r="H3" s="56" t="s">
        <v>291</v>
      </c>
      <c r="I3" s="56" t="s">
        <v>292</v>
      </c>
      <c r="J3" s="56" t="s">
        <v>299</v>
      </c>
      <c r="K3" s="56" t="s">
        <v>293</v>
      </c>
      <c r="L3" s="56" t="s">
        <v>331</v>
      </c>
      <c r="M3" s="56" t="s">
        <v>1</v>
      </c>
      <c r="N3" s="56" t="s">
        <v>294</v>
      </c>
      <c r="O3" s="56" t="s">
        <v>382</v>
      </c>
      <c r="P3" s="56" t="s">
        <v>41</v>
      </c>
      <c r="Q3" s="161" t="s">
        <v>129</v>
      </c>
    </row>
    <row r="4" spans="1:17" s="47" customFormat="1" ht="13.5" thickBot="1" x14ac:dyDescent="0.3">
      <c r="B4" s="181"/>
      <c r="C4" s="182"/>
      <c r="D4" s="182"/>
      <c r="E4" s="182"/>
      <c r="F4" s="182"/>
      <c r="G4" s="182"/>
      <c r="H4" s="182"/>
      <c r="I4" s="182"/>
      <c r="J4" s="182"/>
      <c r="K4" s="182"/>
      <c r="L4" s="182"/>
      <c r="M4" s="182"/>
      <c r="N4" s="183"/>
      <c r="O4" s="183" t="s">
        <v>90</v>
      </c>
      <c r="P4" s="184"/>
      <c r="Q4" s="185"/>
    </row>
    <row r="5" spans="1:17" ht="13.5" thickTop="1" x14ac:dyDescent="0.25">
      <c r="B5" s="168" t="s">
        <v>105</v>
      </c>
      <c r="C5" s="169" t="s">
        <v>202</v>
      </c>
      <c r="D5" s="170" t="s">
        <v>203</v>
      </c>
      <c r="E5" s="171"/>
      <c r="F5" s="171"/>
      <c r="G5" s="172"/>
      <c r="H5" s="172"/>
      <c r="I5" s="172"/>
      <c r="J5" s="172"/>
      <c r="K5" s="172"/>
      <c r="L5" s="172"/>
      <c r="M5" s="172"/>
      <c r="N5" s="173"/>
      <c r="O5" s="173"/>
      <c r="P5" s="175" t="s">
        <v>100</v>
      </c>
      <c r="Q5" s="186"/>
    </row>
    <row r="6" spans="1:17" x14ac:dyDescent="0.25">
      <c r="B6" s="130">
        <v>1.1000000000000001</v>
      </c>
      <c r="C6" s="114" t="s">
        <v>201</v>
      </c>
      <c r="D6" s="115" t="s">
        <v>334</v>
      </c>
      <c r="E6" s="115" t="s">
        <v>210</v>
      </c>
      <c r="F6" s="115" t="s">
        <v>212</v>
      </c>
      <c r="G6" s="152">
        <v>0.2</v>
      </c>
      <c r="H6" s="156">
        <v>0.4</v>
      </c>
      <c r="I6" s="156">
        <v>0.4</v>
      </c>
      <c r="J6" s="152">
        <f t="shared" ref="J6" si="0">SUM(G6:I6)</f>
        <v>1</v>
      </c>
      <c r="K6" s="153">
        <v>1</v>
      </c>
      <c r="L6" s="153" t="s">
        <v>332</v>
      </c>
      <c r="M6" s="52">
        <v>1</v>
      </c>
      <c r="N6" s="157">
        <f>10^-20</f>
        <v>9.9999999999999995E-21</v>
      </c>
      <c r="O6" s="158">
        <f>K6*N6</f>
        <v>9.9999999999999995E-21</v>
      </c>
      <c r="P6" s="157">
        <f>M6*O6</f>
        <v>9.9999999999999995E-21</v>
      </c>
      <c r="Q6" s="53"/>
    </row>
    <row r="7" spans="1:17" s="44" customFormat="1" ht="15" customHeight="1" thickBot="1" x14ac:dyDescent="0.3">
      <c r="B7" s="164" t="s">
        <v>101</v>
      </c>
      <c r="C7" s="165"/>
      <c r="D7" s="165"/>
      <c r="E7" s="165"/>
      <c r="F7" s="165"/>
      <c r="G7" s="166"/>
      <c r="H7" s="166"/>
      <c r="I7" s="166"/>
      <c r="J7" s="166"/>
      <c r="K7" s="166"/>
      <c r="L7" s="166"/>
      <c r="M7" s="166"/>
      <c r="N7" s="166"/>
      <c r="O7" s="167"/>
      <c r="P7" s="65">
        <f>SUBTOTAL(9,P5:P6)</f>
        <v>9.9999999999999995E-21</v>
      </c>
      <c r="Q7" s="176"/>
    </row>
    <row r="8" spans="1:17" ht="13.5" thickTop="1" x14ac:dyDescent="0.25">
      <c r="B8" s="168" t="s">
        <v>106</v>
      </c>
      <c r="C8" s="169" t="s">
        <v>200</v>
      </c>
      <c r="D8" s="170" t="s">
        <v>204</v>
      </c>
      <c r="E8" s="171"/>
      <c r="F8" s="171"/>
      <c r="G8" s="172"/>
      <c r="H8" s="172"/>
      <c r="I8" s="172"/>
      <c r="J8" s="172"/>
      <c r="K8" s="172"/>
      <c r="L8" s="172"/>
      <c r="M8" s="172"/>
      <c r="N8" s="173"/>
      <c r="O8" s="174"/>
      <c r="P8" s="175" t="s">
        <v>100</v>
      </c>
      <c r="Q8" s="53"/>
    </row>
    <row r="9" spans="1:17" x14ac:dyDescent="0.25">
      <c r="B9" s="130">
        <v>2.1</v>
      </c>
      <c r="C9" s="129" t="s">
        <v>198</v>
      </c>
      <c r="D9" s="115" t="s">
        <v>205</v>
      </c>
      <c r="E9" s="115" t="s">
        <v>210</v>
      </c>
      <c r="F9" s="115" t="s">
        <v>212</v>
      </c>
      <c r="G9" s="52"/>
      <c r="H9" s="52"/>
      <c r="I9" s="52"/>
      <c r="J9" s="52"/>
      <c r="K9" s="52"/>
      <c r="L9" s="52"/>
      <c r="M9" s="52"/>
      <c r="N9" s="154"/>
      <c r="O9" s="158"/>
      <c r="P9" s="155"/>
      <c r="Q9" s="53"/>
    </row>
    <row r="10" spans="1:17" x14ac:dyDescent="0.25">
      <c r="B10" s="66" t="s">
        <v>107</v>
      </c>
      <c r="C10" s="142" t="s">
        <v>183</v>
      </c>
      <c r="D10" s="115" t="s">
        <v>205</v>
      </c>
      <c r="E10" s="115" t="s">
        <v>210</v>
      </c>
      <c r="F10" s="115" t="s">
        <v>212</v>
      </c>
      <c r="G10" s="152">
        <v>0.2</v>
      </c>
      <c r="H10" s="156">
        <v>0.4</v>
      </c>
      <c r="I10" s="156">
        <v>0.4</v>
      </c>
      <c r="J10" s="152">
        <f t="shared" ref="J10:J16" si="1">SUM(G10:I10)</f>
        <v>1</v>
      </c>
      <c r="K10" s="153">
        <v>1</v>
      </c>
      <c r="L10" s="153" t="s">
        <v>332</v>
      </c>
      <c r="M10" s="52">
        <v>1</v>
      </c>
      <c r="N10" s="157">
        <f>10^-20</f>
        <v>9.9999999999999995E-21</v>
      </c>
      <c r="O10" s="158">
        <f t="shared" ref="O10:O16" si="2">K10*N10</f>
        <v>9.9999999999999995E-21</v>
      </c>
      <c r="P10" s="157">
        <f>M10*O10</f>
        <v>9.9999999999999995E-21</v>
      </c>
      <c r="Q10" s="53"/>
    </row>
    <row r="11" spans="1:17" x14ac:dyDescent="0.25">
      <c r="B11" s="66" t="s">
        <v>108</v>
      </c>
      <c r="C11" s="142" t="s">
        <v>193</v>
      </c>
      <c r="D11" s="115" t="s">
        <v>205</v>
      </c>
      <c r="E11" s="115" t="s">
        <v>210</v>
      </c>
      <c r="F11" s="115" t="s">
        <v>212</v>
      </c>
      <c r="G11" s="152">
        <v>0.2</v>
      </c>
      <c r="H11" s="156">
        <v>0.4</v>
      </c>
      <c r="I11" s="156">
        <v>0.4</v>
      </c>
      <c r="J11" s="152">
        <f t="shared" si="1"/>
        <v>1</v>
      </c>
      <c r="K11" s="153">
        <v>1</v>
      </c>
      <c r="L11" s="153" t="s">
        <v>332</v>
      </c>
      <c r="M11" s="52">
        <v>1</v>
      </c>
      <c r="N11" s="157">
        <f t="shared" ref="N11:N16" si="3">10^-20</f>
        <v>9.9999999999999995E-21</v>
      </c>
      <c r="O11" s="158">
        <f t="shared" si="2"/>
        <v>9.9999999999999995E-21</v>
      </c>
      <c r="P11" s="157">
        <f t="shared" ref="P11:P16" si="4">M11*O11</f>
        <v>9.9999999999999995E-21</v>
      </c>
      <c r="Q11" s="53"/>
    </row>
    <row r="12" spans="1:17" x14ac:dyDescent="0.25">
      <c r="B12" s="66" t="s">
        <v>109</v>
      </c>
      <c r="C12" s="142" t="s">
        <v>194</v>
      </c>
      <c r="D12" s="115" t="s">
        <v>205</v>
      </c>
      <c r="E12" s="115" t="s">
        <v>210</v>
      </c>
      <c r="F12" s="115" t="s">
        <v>212</v>
      </c>
      <c r="G12" s="152">
        <v>0.2</v>
      </c>
      <c r="H12" s="156">
        <v>0.4</v>
      </c>
      <c r="I12" s="156">
        <v>0.4</v>
      </c>
      <c r="J12" s="152">
        <f t="shared" si="1"/>
        <v>1</v>
      </c>
      <c r="K12" s="153">
        <v>1</v>
      </c>
      <c r="L12" s="153" t="s">
        <v>332</v>
      </c>
      <c r="M12" s="52">
        <v>1</v>
      </c>
      <c r="N12" s="157">
        <f t="shared" si="3"/>
        <v>9.9999999999999995E-21</v>
      </c>
      <c r="O12" s="158">
        <f t="shared" si="2"/>
        <v>9.9999999999999995E-21</v>
      </c>
      <c r="P12" s="157">
        <f t="shared" si="4"/>
        <v>9.9999999999999995E-21</v>
      </c>
      <c r="Q12" s="53"/>
    </row>
    <row r="13" spans="1:17" x14ac:dyDescent="0.25">
      <c r="B13" s="66" t="s">
        <v>167</v>
      </c>
      <c r="C13" s="142" t="s">
        <v>195</v>
      </c>
      <c r="D13" s="115" t="s">
        <v>205</v>
      </c>
      <c r="E13" s="115" t="s">
        <v>210</v>
      </c>
      <c r="F13" s="115" t="s">
        <v>212</v>
      </c>
      <c r="G13" s="152">
        <v>0.2</v>
      </c>
      <c r="H13" s="156">
        <v>0.4</v>
      </c>
      <c r="I13" s="156">
        <v>0.4</v>
      </c>
      <c r="J13" s="152">
        <f t="shared" si="1"/>
        <v>1</v>
      </c>
      <c r="K13" s="153">
        <v>1</v>
      </c>
      <c r="L13" s="153" t="s">
        <v>332</v>
      </c>
      <c r="M13" s="52">
        <v>1</v>
      </c>
      <c r="N13" s="157">
        <f t="shared" si="3"/>
        <v>9.9999999999999995E-21</v>
      </c>
      <c r="O13" s="158">
        <f t="shared" si="2"/>
        <v>9.9999999999999995E-21</v>
      </c>
      <c r="P13" s="157">
        <f t="shared" si="4"/>
        <v>9.9999999999999995E-21</v>
      </c>
      <c r="Q13" s="53"/>
    </row>
    <row r="14" spans="1:17" x14ac:dyDescent="0.25">
      <c r="B14" s="66" t="s">
        <v>168</v>
      </c>
      <c r="C14" s="142" t="s">
        <v>190</v>
      </c>
      <c r="D14" s="115" t="s">
        <v>205</v>
      </c>
      <c r="E14" s="115" t="s">
        <v>210</v>
      </c>
      <c r="F14" s="115" t="s">
        <v>212</v>
      </c>
      <c r="G14" s="152">
        <v>0.2</v>
      </c>
      <c r="H14" s="156">
        <v>0.4</v>
      </c>
      <c r="I14" s="156">
        <v>0.4</v>
      </c>
      <c r="J14" s="152">
        <f t="shared" si="1"/>
        <v>1</v>
      </c>
      <c r="K14" s="153">
        <v>1</v>
      </c>
      <c r="L14" s="153" t="s">
        <v>332</v>
      </c>
      <c r="M14" s="52">
        <v>1</v>
      </c>
      <c r="N14" s="157">
        <f t="shared" si="3"/>
        <v>9.9999999999999995E-21</v>
      </c>
      <c r="O14" s="158">
        <f t="shared" si="2"/>
        <v>9.9999999999999995E-21</v>
      </c>
      <c r="P14" s="157">
        <f t="shared" si="4"/>
        <v>9.9999999999999995E-21</v>
      </c>
      <c r="Q14" s="53"/>
    </row>
    <row r="15" spans="1:17" x14ac:dyDescent="0.25">
      <c r="B15" s="130">
        <v>2.2000000000000002</v>
      </c>
      <c r="C15" s="129" t="s">
        <v>196</v>
      </c>
      <c r="D15" s="115" t="s">
        <v>205</v>
      </c>
      <c r="E15" s="115" t="s">
        <v>210</v>
      </c>
      <c r="F15" s="115" t="s">
        <v>212</v>
      </c>
      <c r="G15" s="152">
        <v>0.2</v>
      </c>
      <c r="H15" s="156">
        <v>0.4</v>
      </c>
      <c r="I15" s="156">
        <v>0.4</v>
      </c>
      <c r="J15" s="152">
        <f t="shared" si="1"/>
        <v>1</v>
      </c>
      <c r="K15" s="153">
        <v>1</v>
      </c>
      <c r="L15" s="153" t="s">
        <v>332</v>
      </c>
      <c r="M15" s="52">
        <v>1</v>
      </c>
      <c r="N15" s="157">
        <f t="shared" si="3"/>
        <v>9.9999999999999995E-21</v>
      </c>
      <c r="O15" s="158">
        <f t="shared" si="2"/>
        <v>9.9999999999999995E-21</v>
      </c>
      <c r="P15" s="157">
        <f t="shared" si="4"/>
        <v>9.9999999999999995E-21</v>
      </c>
      <c r="Q15" s="53"/>
    </row>
    <row r="16" spans="1:17" x14ac:dyDescent="0.25">
      <c r="B16" s="130">
        <v>2.2999999999999998</v>
      </c>
      <c r="C16" s="129" t="s">
        <v>197</v>
      </c>
      <c r="D16" s="115" t="s">
        <v>205</v>
      </c>
      <c r="E16" s="115" t="s">
        <v>211</v>
      </c>
      <c r="F16" s="115" t="s">
        <v>213</v>
      </c>
      <c r="G16" s="152">
        <v>0.2</v>
      </c>
      <c r="H16" s="156">
        <v>0.4</v>
      </c>
      <c r="I16" s="156">
        <v>0.4</v>
      </c>
      <c r="J16" s="152">
        <f t="shared" si="1"/>
        <v>1</v>
      </c>
      <c r="K16" s="153">
        <v>1</v>
      </c>
      <c r="L16" s="153" t="s">
        <v>333</v>
      </c>
      <c r="M16" s="52">
        <v>1</v>
      </c>
      <c r="N16" s="157">
        <f t="shared" si="3"/>
        <v>9.9999999999999995E-21</v>
      </c>
      <c r="O16" s="158">
        <f t="shared" si="2"/>
        <v>9.9999999999999995E-21</v>
      </c>
      <c r="P16" s="157">
        <f t="shared" si="4"/>
        <v>9.9999999999999995E-21</v>
      </c>
      <c r="Q16" s="53"/>
    </row>
    <row r="17" spans="2:17" s="44" customFormat="1" ht="15" customHeight="1" thickBot="1" x14ac:dyDescent="0.3">
      <c r="B17" s="164" t="s">
        <v>102</v>
      </c>
      <c r="C17" s="165"/>
      <c r="D17" s="165"/>
      <c r="E17" s="165"/>
      <c r="F17" s="165"/>
      <c r="G17" s="166"/>
      <c r="H17" s="166"/>
      <c r="I17" s="166"/>
      <c r="J17" s="166"/>
      <c r="K17" s="166"/>
      <c r="L17" s="166"/>
      <c r="M17" s="166"/>
      <c r="N17" s="166"/>
      <c r="O17" s="167"/>
      <c r="P17" s="65">
        <f>SUBTOTAL(9,P8:P16)</f>
        <v>6.9999999999999989E-20</v>
      </c>
      <c r="Q17" s="176"/>
    </row>
    <row r="18" spans="2:17" ht="13.5" thickTop="1" x14ac:dyDescent="0.25">
      <c r="B18" s="113">
        <v>3</v>
      </c>
      <c r="C18" s="55" t="s">
        <v>192</v>
      </c>
      <c r="D18" s="162" t="s">
        <v>204</v>
      </c>
      <c r="E18" s="48"/>
      <c r="F18" s="48"/>
      <c r="G18" s="49"/>
      <c r="H18" s="49"/>
      <c r="I18" s="49"/>
      <c r="J18" s="49"/>
      <c r="K18" s="49"/>
      <c r="L18" s="49"/>
      <c r="M18" s="49"/>
      <c r="N18" s="50"/>
      <c r="O18" s="138"/>
      <c r="P18" s="163" t="s">
        <v>100</v>
      </c>
      <c r="Q18" s="53"/>
    </row>
    <row r="19" spans="2:17" x14ac:dyDescent="0.25">
      <c r="B19" s="130">
        <v>3.1</v>
      </c>
      <c r="C19" s="129" t="s">
        <v>199</v>
      </c>
      <c r="D19" s="115" t="s">
        <v>206</v>
      </c>
      <c r="E19" s="115" t="s">
        <v>210</v>
      </c>
      <c r="F19" s="115" t="s">
        <v>212</v>
      </c>
      <c r="G19" s="52"/>
      <c r="H19" s="52"/>
      <c r="I19" s="52"/>
      <c r="J19" s="52"/>
      <c r="K19" s="52"/>
      <c r="L19" s="52"/>
      <c r="M19" s="52"/>
      <c r="N19" s="154"/>
      <c r="O19" s="158"/>
      <c r="P19" s="155"/>
      <c r="Q19" s="53"/>
    </row>
    <row r="20" spans="2:17" x14ac:dyDescent="0.25">
      <c r="B20" s="66" t="s">
        <v>110</v>
      </c>
      <c r="C20" s="142" t="s">
        <v>183</v>
      </c>
      <c r="D20" s="115" t="s">
        <v>206</v>
      </c>
      <c r="E20" s="115" t="s">
        <v>210</v>
      </c>
      <c r="F20" s="115" t="s">
        <v>212</v>
      </c>
      <c r="G20" s="152">
        <v>0.2</v>
      </c>
      <c r="H20" s="156">
        <v>0.4</v>
      </c>
      <c r="I20" s="156">
        <v>0.4</v>
      </c>
      <c r="J20" s="152">
        <f t="shared" ref="J20:J28" si="5">SUM(G20:I20)</f>
        <v>1</v>
      </c>
      <c r="K20" s="153">
        <v>1</v>
      </c>
      <c r="L20" s="153" t="s">
        <v>332</v>
      </c>
      <c r="M20" s="52">
        <v>1</v>
      </c>
      <c r="N20" s="157">
        <f>10^-20</f>
        <v>9.9999999999999995E-21</v>
      </c>
      <c r="O20" s="158">
        <f t="shared" ref="O20:O28" si="6">K20*N20</f>
        <v>9.9999999999999995E-21</v>
      </c>
      <c r="P20" s="157">
        <f t="shared" ref="P20:P28" si="7">M20*O20</f>
        <v>9.9999999999999995E-21</v>
      </c>
      <c r="Q20" s="53"/>
    </row>
    <row r="21" spans="2:17" x14ac:dyDescent="0.25">
      <c r="B21" s="66" t="s">
        <v>111</v>
      </c>
      <c r="C21" s="142" t="s">
        <v>184</v>
      </c>
      <c r="D21" s="115" t="s">
        <v>206</v>
      </c>
      <c r="E21" s="115" t="s">
        <v>210</v>
      </c>
      <c r="F21" s="115" t="s">
        <v>212</v>
      </c>
      <c r="G21" s="152">
        <v>0.2</v>
      </c>
      <c r="H21" s="156">
        <v>0.4</v>
      </c>
      <c r="I21" s="156">
        <v>0.4</v>
      </c>
      <c r="J21" s="152">
        <f t="shared" si="5"/>
        <v>1</v>
      </c>
      <c r="K21" s="153">
        <v>1</v>
      </c>
      <c r="L21" s="153" t="s">
        <v>332</v>
      </c>
      <c r="M21" s="52">
        <v>1</v>
      </c>
      <c r="N21" s="157">
        <f>10^-20</f>
        <v>9.9999999999999995E-21</v>
      </c>
      <c r="O21" s="158">
        <f t="shared" si="6"/>
        <v>9.9999999999999995E-21</v>
      </c>
      <c r="P21" s="157">
        <f t="shared" si="7"/>
        <v>9.9999999999999995E-21</v>
      </c>
      <c r="Q21" s="53"/>
    </row>
    <row r="22" spans="2:17" x14ac:dyDescent="0.25">
      <c r="B22" s="66" t="s">
        <v>112</v>
      </c>
      <c r="C22" s="142" t="s">
        <v>185</v>
      </c>
      <c r="D22" s="115" t="s">
        <v>206</v>
      </c>
      <c r="E22" s="115" t="s">
        <v>210</v>
      </c>
      <c r="F22" s="115" t="s">
        <v>212</v>
      </c>
      <c r="G22" s="152">
        <v>0.2</v>
      </c>
      <c r="H22" s="156">
        <v>0.4</v>
      </c>
      <c r="I22" s="156">
        <v>0.4</v>
      </c>
      <c r="J22" s="152">
        <f t="shared" si="5"/>
        <v>1</v>
      </c>
      <c r="K22" s="153">
        <v>1</v>
      </c>
      <c r="L22" s="153" t="s">
        <v>332</v>
      </c>
      <c r="M22" s="52">
        <v>1</v>
      </c>
      <c r="N22" s="157">
        <f>10^-20</f>
        <v>9.9999999999999995E-21</v>
      </c>
      <c r="O22" s="158">
        <f t="shared" si="6"/>
        <v>9.9999999999999995E-21</v>
      </c>
      <c r="P22" s="157">
        <f t="shared" si="7"/>
        <v>9.9999999999999995E-21</v>
      </c>
      <c r="Q22" s="53"/>
    </row>
    <row r="23" spans="2:17" x14ac:dyDescent="0.25">
      <c r="B23" s="66" t="s">
        <v>169</v>
      </c>
      <c r="C23" s="142" t="s">
        <v>186</v>
      </c>
      <c r="D23" s="115" t="s">
        <v>206</v>
      </c>
      <c r="E23" s="115" t="s">
        <v>210</v>
      </c>
      <c r="F23" s="115" t="s">
        <v>212</v>
      </c>
      <c r="G23" s="152">
        <v>0.2</v>
      </c>
      <c r="H23" s="156">
        <v>0.4</v>
      </c>
      <c r="I23" s="156">
        <v>0.4</v>
      </c>
      <c r="J23" s="152">
        <f t="shared" si="5"/>
        <v>1</v>
      </c>
      <c r="K23" s="153">
        <v>1</v>
      </c>
      <c r="L23" s="153" t="s">
        <v>332</v>
      </c>
      <c r="M23" s="52">
        <v>1</v>
      </c>
      <c r="N23" s="157">
        <f>10^-20</f>
        <v>9.9999999999999995E-21</v>
      </c>
      <c r="O23" s="158">
        <f t="shared" si="6"/>
        <v>9.9999999999999995E-21</v>
      </c>
      <c r="P23" s="157">
        <f t="shared" si="7"/>
        <v>9.9999999999999995E-21</v>
      </c>
      <c r="Q23" s="53"/>
    </row>
    <row r="24" spans="2:17" x14ac:dyDescent="0.25">
      <c r="B24" s="66" t="s">
        <v>170</v>
      </c>
      <c r="C24" s="142" t="s">
        <v>187</v>
      </c>
      <c r="D24" s="115" t="s">
        <v>206</v>
      </c>
      <c r="E24" s="115" t="s">
        <v>210</v>
      </c>
      <c r="F24" s="115" t="s">
        <v>212</v>
      </c>
      <c r="G24" s="152">
        <v>0.2</v>
      </c>
      <c r="H24" s="156">
        <v>0.4</v>
      </c>
      <c r="I24" s="156">
        <v>0.4</v>
      </c>
      <c r="J24" s="152">
        <f t="shared" si="5"/>
        <v>1</v>
      </c>
      <c r="K24" s="153">
        <v>1</v>
      </c>
      <c r="L24" s="153" t="s">
        <v>332</v>
      </c>
      <c r="M24" s="52">
        <v>1</v>
      </c>
      <c r="N24" s="157">
        <f t="shared" ref="N24:N28" si="8">10^-20</f>
        <v>9.9999999999999995E-21</v>
      </c>
      <c r="O24" s="158">
        <f t="shared" si="6"/>
        <v>9.9999999999999995E-21</v>
      </c>
      <c r="P24" s="157">
        <f t="shared" si="7"/>
        <v>9.9999999999999995E-21</v>
      </c>
      <c r="Q24" s="53"/>
    </row>
    <row r="25" spans="2:17" x14ac:dyDescent="0.25">
      <c r="B25" s="66" t="s">
        <v>171</v>
      </c>
      <c r="C25" s="142" t="s">
        <v>188</v>
      </c>
      <c r="D25" s="115" t="s">
        <v>206</v>
      </c>
      <c r="E25" s="115" t="s">
        <v>210</v>
      </c>
      <c r="F25" s="115" t="s">
        <v>212</v>
      </c>
      <c r="G25" s="152">
        <v>0.2</v>
      </c>
      <c r="H25" s="156">
        <v>0.4</v>
      </c>
      <c r="I25" s="156">
        <v>0.4</v>
      </c>
      <c r="J25" s="152">
        <f t="shared" si="5"/>
        <v>1</v>
      </c>
      <c r="K25" s="153">
        <v>1</v>
      </c>
      <c r="L25" s="153" t="s">
        <v>332</v>
      </c>
      <c r="M25" s="52">
        <v>1</v>
      </c>
      <c r="N25" s="157">
        <f t="shared" si="8"/>
        <v>9.9999999999999995E-21</v>
      </c>
      <c r="O25" s="158">
        <f t="shared" si="6"/>
        <v>9.9999999999999995E-21</v>
      </c>
      <c r="P25" s="157">
        <f t="shared" si="7"/>
        <v>9.9999999999999995E-21</v>
      </c>
      <c r="Q25" s="53"/>
    </row>
    <row r="26" spans="2:17" x14ac:dyDescent="0.25">
      <c r="B26" s="66" t="s">
        <v>172</v>
      </c>
      <c r="C26" s="142" t="s">
        <v>189</v>
      </c>
      <c r="D26" s="115" t="s">
        <v>206</v>
      </c>
      <c r="E26" s="115" t="s">
        <v>210</v>
      </c>
      <c r="F26" s="115" t="s">
        <v>212</v>
      </c>
      <c r="G26" s="152">
        <v>0.2</v>
      </c>
      <c r="H26" s="156">
        <v>0.4</v>
      </c>
      <c r="I26" s="156">
        <v>0.4</v>
      </c>
      <c r="J26" s="152">
        <f t="shared" si="5"/>
        <v>1</v>
      </c>
      <c r="K26" s="153">
        <v>1</v>
      </c>
      <c r="L26" s="153" t="s">
        <v>332</v>
      </c>
      <c r="M26" s="52">
        <v>1</v>
      </c>
      <c r="N26" s="157">
        <f t="shared" si="8"/>
        <v>9.9999999999999995E-21</v>
      </c>
      <c r="O26" s="158">
        <f t="shared" si="6"/>
        <v>9.9999999999999995E-21</v>
      </c>
      <c r="P26" s="157">
        <f t="shared" si="7"/>
        <v>9.9999999999999995E-21</v>
      </c>
      <c r="Q26" s="53"/>
    </row>
    <row r="27" spans="2:17" x14ac:dyDescent="0.25">
      <c r="B27" s="66" t="s">
        <v>173</v>
      </c>
      <c r="C27" s="142" t="s">
        <v>190</v>
      </c>
      <c r="D27" s="115" t="s">
        <v>206</v>
      </c>
      <c r="E27" s="115" t="s">
        <v>210</v>
      </c>
      <c r="F27" s="115" t="s">
        <v>212</v>
      </c>
      <c r="G27" s="152">
        <v>0.2</v>
      </c>
      <c r="H27" s="156">
        <v>0.4</v>
      </c>
      <c r="I27" s="156">
        <v>0.4</v>
      </c>
      <c r="J27" s="152">
        <f t="shared" si="5"/>
        <v>1</v>
      </c>
      <c r="K27" s="153">
        <v>1</v>
      </c>
      <c r="L27" s="153" t="s">
        <v>332</v>
      </c>
      <c r="M27" s="52">
        <v>1</v>
      </c>
      <c r="N27" s="157">
        <f t="shared" si="8"/>
        <v>9.9999999999999995E-21</v>
      </c>
      <c r="O27" s="158">
        <f t="shared" si="6"/>
        <v>9.9999999999999995E-21</v>
      </c>
      <c r="P27" s="157">
        <f t="shared" si="7"/>
        <v>9.9999999999999995E-21</v>
      </c>
      <c r="Q27" s="53"/>
    </row>
    <row r="28" spans="2:17" x14ac:dyDescent="0.25">
      <c r="B28" s="130">
        <v>3.2</v>
      </c>
      <c r="C28" s="129" t="s">
        <v>191</v>
      </c>
      <c r="D28" s="115" t="s">
        <v>206</v>
      </c>
      <c r="E28" s="115" t="s">
        <v>211</v>
      </c>
      <c r="F28" s="115" t="s">
        <v>213</v>
      </c>
      <c r="G28" s="152">
        <v>0.2</v>
      </c>
      <c r="H28" s="156">
        <v>0.4</v>
      </c>
      <c r="I28" s="156">
        <v>0.4</v>
      </c>
      <c r="J28" s="152">
        <f t="shared" si="5"/>
        <v>1</v>
      </c>
      <c r="K28" s="153">
        <v>1</v>
      </c>
      <c r="L28" s="153" t="s">
        <v>333</v>
      </c>
      <c r="M28" s="52">
        <v>1</v>
      </c>
      <c r="N28" s="157">
        <f t="shared" si="8"/>
        <v>9.9999999999999995E-21</v>
      </c>
      <c r="O28" s="158">
        <f t="shared" si="6"/>
        <v>9.9999999999999995E-21</v>
      </c>
      <c r="P28" s="157">
        <f t="shared" si="7"/>
        <v>9.9999999999999995E-21</v>
      </c>
      <c r="Q28" s="53"/>
    </row>
    <row r="29" spans="2:17" s="44" customFormat="1" ht="15" customHeight="1" thickBot="1" x14ac:dyDescent="0.3">
      <c r="B29" s="164" t="s">
        <v>103</v>
      </c>
      <c r="C29" s="165"/>
      <c r="D29" s="165"/>
      <c r="E29" s="165"/>
      <c r="F29" s="165"/>
      <c r="G29" s="166"/>
      <c r="H29" s="166"/>
      <c r="I29" s="166"/>
      <c r="J29" s="166"/>
      <c r="K29" s="166"/>
      <c r="L29" s="166"/>
      <c r="M29" s="166"/>
      <c r="N29" s="166"/>
      <c r="O29" s="167"/>
      <c r="P29" s="65">
        <f>SUBTOTAL(9,P18:P28)</f>
        <v>8.9999999999999979E-20</v>
      </c>
      <c r="Q29" s="176"/>
    </row>
    <row r="30" spans="2:17" ht="13.5" thickTop="1" x14ac:dyDescent="0.25">
      <c r="B30" s="113">
        <v>4</v>
      </c>
      <c r="C30" s="55" t="s">
        <v>315</v>
      </c>
      <c r="D30" s="162" t="s">
        <v>207</v>
      </c>
      <c r="E30" s="48"/>
      <c r="F30" s="48"/>
      <c r="G30" s="49"/>
      <c r="H30" s="49"/>
      <c r="I30" s="49"/>
      <c r="J30" s="49"/>
      <c r="K30" s="49"/>
      <c r="L30" s="49"/>
      <c r="M30" s="49"/>
      <c r="N30" s="50"/>
      <c r="O30" s="138"/>
      <c r="P30" s="163" t="s">
        <v>100</v>
      </c>
      <c r="Q30" s="53"/>
    </row>
    <row r="31" spans="2:17" x14ac:dyDescent="0.25">
      <c r="B31" s="130">
        <v>4.0999999999999996</v>
      </c>
      <c r="C31" s="114" t="s">
        <v>182</v>
      </c>
      <c r="D31" s="115" t="s">
        <v>208</v>
      </c>
      <c r="E31" s="52" t="s">
        <v>211</v>
      </c>
      <c r="F31" s="52" t="s">
        <v>214</v>
      </c>
      <c r="G31" s="152">
        <v>0.2</v>
      </c>
      <c r="H31" s="156">
        <v>0.4</v>
      </c>
      <c r="I31" s="156">
        <v>0.4</v>
      </c>
      <c r="J31" s="152">
        <f t="shared" ref="J31" si="9">SUM(G31:I31)</f>
        <v>1</v>
      </c>
      <c r="K31" s="153">
        <v>1</v>
      </c>
      <c r="L31" s="153" t="s">
        <v>333</v>
      </c>
      <c r="M31" s="52">
        <v>4</v>
      </c>
      <c r="N31" s="157">
        <f>10^-20</f>
        <v>9.9999999999999995E-21</v>
      </c>
      <c r="O31" s="158">
        <f>K31*N31</f>
        <v>9.9999999999999995E-21</v>
      </c>
      <c r="P31" s="157">
        <f t="shared" ref="P31" si="10">M31*O31</f>
        <v>3.9999999999999998E-20</v>
      </c>
      <c r="Q31" s="53"/>
    </row>
    <row r="32" spans="2:17" s="44" customFormat="1" ht="15" customHeight="1" thickBot="1" x14ac:dyDescent="0.3">
      <c r="B32" s="164" t="s">
        <v>104</v>
      </c>
      <c r="C32" s="165"/>
      <c r="D32" s="165"/>
      <c r="E32" s="165"/>
      <c r="F32" s="165"/>
      <c r="G32" s="166"/>
      <c r="H32" s="166"/>
      <c r="I32" s="166"/>
      <c r="J32" s="166"/>
      <c r="K32" s="166"/>
      <c r="L32" s="166"/>
      <c r="M32" s="166"/>
      <c r="N32" s="166"/>
      <c r="O32" s="167"/>
      <c r="P32" s="65">
        <f>SUBTOTAL(9,P30:P31)</f>
        <v>3.9999999999999998E-20</v>
      </c>
      <c r="Q32" s="176"/>
    </row>
    <row r="33" spans="2:17" ht="13.5" thickTop="1" x14ac:dyDescent="0.25">
      <c r="B33" s="113">
        <v>5</v>
      </c>
      <c r="C33" s="55" t="s">
        <v>316</v>
      </c>
      <c r="D33" s="162" t="s">
        <v>209</v>
      </c>
      <c r="E33" s="48"/>
      <c r="F33" s="48"/>
      <c r="G33" s="49"/>
      <c r="H33" s="49"/>
      <c r="I33" s="49"/>
      <c r="J33" s="49"/>
      <c r="K33" s="49"/>
      <c r="L33" s="49"/>
      <c r="M33" s="49"/>
      <c r="N33" s="50"/>
      <c r="O33" s="138"/>
      <c r="P33" s="163" t="s">
        <v>100</v>
      </c>
      <c r="Q33" s="51"/>
    </row>
    <row r="34" spans="2:17" x14ac:dyDescent="0.25">
      <c r="B34" s="130">
        <v>5.0999999999999996</v>
      </c>
      <c r="C34" s="129" t="s">
        <v>181</v>
      </c>
      <c r="D34" s="115" t="s">
        <v>209</v>
      </c>
      <c r="E34" s="52" t="s">
        <v>211</v>
      </c>
      <c r="F34" s="115" t="s">
        <v>212</v>
      </c>
      <c r="G34" s="152">
        <v>0.2</v>
      </c>
      <c r="H34" s="156">
        <v>0.4</v>
      </c>
      <c r="I34" s="156">
        <v>0.4</v>
      </c>
      <c r="J34" s="152">
        <f t="shared" ref="J34" si="11">SUM(G34:I34)</f>
        <v>1</v>
      </c>
      <c r="K34" s="153">
        <v>1</v>
      </c>
      <c r="L34" s="153" t="s">
        <v>332</v>
      </c>
      <c r="M34" s="52">
        <v>1</v>
      </c>
      <c r="N34" s="157">
        <f>10^-20</f>
        <v>9.9999999999999995E-21</v>
      </c>
      <c r="O34" s="158">
        <f>K34*N34</f>
        <v>9.9999999999999995E-21</v>
      </c>
      <c r="P34" s="157">
        <f t="shared" ref="P34" si="12">M34*O34</f>
        <v>9.9999999999999995E-21</v>
      </c>
      <c r="Q34" s="53"/>
    </row>
    <row r="35" spans="2:17" s="44" customFormat="1" ht="15" customHeight="1" thickBot="1" x14ac:dyDescent="0.3">
      <c r="B35" s="164" t="s">
        <v>343</v>
      </c>
      <c r="C35" s="165"/>
      <c r="D35" s="165"/>
      <c r="E35" s="165"/>
      <c r="F35" s="165"/>
      <c r="G35" s="166"/>
      <c r="H35" s="166"/>
      <c r="I35" s="166"/>
      <c r="J35" s="166"/>
      <c r="K35" s="166"/>
      <c r="L35" s="166"/>
      <c r="M35" s="166"/>
      <c r="N35" s="166"/>
      <c r="O35" s="166"/>
      <c r="P35" s="65">
        <f>SUBTOTAL(9,P33:P34)</f>
        <v>9.9999999999999995E-21</v>
      </c>
      <c r="Q35" s="176"/>
    </row>
    <row r="36" spans="2:17" ht="14.25" thickTop="1" thickBot="1" x14ac:dyDescent="0.3">
      <c r="B36" s="177" t="s">
        <v>42</v>
      </c>
      <c r="C36" s="178"/>
      <c r="D36" s="178"/>
      <c r="E36" s="178"/>
      <c r="F36" s="178"/>
      <c r="G36" s="179"/>
      <c r="H36" s="179"/>
      <c r="I36" s="179"/>
      <c r="J36" s="179"/>
      <c r="K36" s="179"/>
      <c r="L36" s="179"/>
      <c r="M36" s="179"/>
      <c r="N36" s="179"/>
      <c r="O36" s="179"/>
      <c r="P36" s="58">
        <f>SUBTOTAL(9,P5:P35)</f>
        <v>2.1999999999999994E-19</v>
      </c>
      <c r="Q36" s="180"/>
    </row>
    <row r="37" spans="2:17" ht="13.5" thickBot="1" x14ac:dyDescent="0.3">
      <c r="Q37" s="47"/>
    </row>
    <row r="38" spans="2:17" ht="24.75" customHeight="1" x14ac:dyDescent="0.25">
      <c r="B38" s="192" t="s">
        <v>376</v>
      </c>
      <c r="C38" s="159"/>
      <c r="D38" s="159"/>
      <c r="E38" s="159"/>
      <c r="F38" s="159"/>
      <c r="G38" s="159"/>
      <c r="H38" s="159"/>
      <c r="I38" s="159"/>
      <c r="J38" s="159"/>
      <c r="K38" s="159"/>
      <c r="L38" s="159"/>
      <c r="M38" s="159"/>
      <c r="N38" s="159"/>
      <c r="O38" s="159"/>
      <c r="P38" s="159"/>
      <c r="Q38" s="160"/>
    </row>
    <row r="39" spans="2:17" ht="51" x14ac:dyDescent="0.25">
      <c r="B39" s="57" t="s">
        <v>9</v>
      </c>
      <c r="C39" s="56" t="s">
        <v>70</v>
      </c>
      <c r="D39" s="56" t="s">
        <v>71</v>
      </c>
      <c r="E39" s="56" t="s">
        <v>72</v>
      </c>
      <c r="F39" s="56" t="s">
        <v>91</v>
      </c>
      <c r="G39" s="56" t="s">
        <v>290</v>
      </c>
      <c r="H39" s="56" t="s">
        <v>291</v>
      </c>
      <c r="I39" s="56" t="s">
        <v>292</v>
      </c>
      <c r="J39" s="56" t="s">
        <v>299</v>
      </c>
      <c r="K39" s="56" t="s">
        <v>293</v>
      </c>
      <c r="L39" s="56" t="s">
        <v>331</v>
      </c>
      <c r="M39" s="56" t="s">
        <v>1</v>
      </c>
      <c r="N39" s="56" t="s">
        <v>294</v>
      </c>
      <c r="O39" s="56" t="s">
        <v>382</v>
      </c>
      <c r="P39" s="56" t="s">
        <v>306</v>
      </c>
      <c r="Q39" s="161" t="s">
        <v>129</v>
      </c>
    </row>
    <row r="40" spans="2:17" s="47" customFormat="1" ht="13.5" thickBot="1" x14ac:dyDescent="0.3">
      <c r="B40" s="181"/>
      <c r="C40" s="182"/>
      <c r="D40" s="182"/>
      <c r="E40" s="182"/>
      <c r="F40" s="182"/>
      <c r="G40" s="182"/>
      <c r="H40" s="182"/>
      <c r="I40" s="182"/>
      <c r="J40" s="182"/>
      <c r="K40" s="182"/>
      <c r="L40" s="182"/>
      <c r="M40" s="182"/>
      <c r="N40" s="183"/>
      <c r="O40" s="183" t="s">
        <v>90</v>
      </c>
      <c r="P40" s="184"/>
      <c r="Q40" s="185"/>
    </row>
    <row r="41" spans="2:17" ht="13.5" thickTop="1" x14ac:dyDescent="0.25">
      <c r="B41" s="193">
        <v>6</v>
      </c>
      <c r="C41" s="169" t="s">
        <v>385</v>
      </c>
      <c r="D41" s="170" t="s">
        <v>335</v>
      </c>
      <c r="E41" s="171"/>
      <c r="F41" s="171"/>
      <c r="G41" s="187"/>
      <c r="H41" s="187"/>
      <c r="I41" s="187"/>
      <c r="J41" s="187"/>
      <c r="K41" s="187"/>
      <c r="L41" s="187"/>
      <c r="M41" s="172"/>
      <c r="N41" s="173"/>
      <c r="O41" s="173"/>
      <c r="P41" s="175" t="s">
        <v>100</v>
      </c>
      <c r="Q41" s="186"/>
    </row>
    <row r="42" spans="2:17" x14ac:dyDescent="0.25">
      <c r="B42" s="143" t="s">
        <v>317</v>
      </c>
      <c r="C42" s="129" t="s">
        <v>307</v>
      </c>
      <c r="D42" s="115" t="s">
        <v>336</v>
      </c>
      <c r="E42" s="115" t="s">
        <v>211</v>
      </c>
      <c r="F42" s="115" t="s">
        <v>212</v>
      </c>
      <c r="G42" s="152">
        <v>0.2</v>
      </c>
      <c r="H42" s="156">
        <v>0.4</v>
      </c>
      <c r="I42" s="156">
        <v>0.4</v>
      </c>
      <c r="J42" s="152">
        <f>SUM(G42:I42)</f>
        <v>1</v>
      </c>
      <c r="K42" s="153">
        <v>1</v>
      </c>
      <c r="L42" s="153" t="s">
        <v>278</v>
      </c>
      <c r="M42" s="52">
        <v>550</v>
      </c>
      <c r="N42" s="157">
        <f t="shared" ref="N42:N49" si="13">10^-20</f>
        <v>9.9999999999999995E-21</v>
      </c>
      <c r="O42" s="154">
        <f t="shared" ref="O42:O49" si="14">K42*N42</f>
        <v>9.9999999999999995E-21</v>
      </c>
      <c r="P42" s="157">
        <f t="shared" ref="P42:P49" si="15">M42*O42</f>
        <v>5.5E-18</v>
      </c>
      <c r="Q42" s="53"/>
    </row>
    <row r="43" spans="2:17" x14ac:dyDescent="0.25">
      <c r="B43" s="143" t="s">
        <v>318</v>
      </c>
      <c r="C43" s="129" t="s">
        <v>230</v>
      </c>
      <c r="D43" s="115" t="s">
        <v>337</v>
      </c>
      <c r="E43" s="115" t="s">
        <v>211</v>
      </c>
      <c r="F43" s="115" t="s">
        <v>279</v>
      </c>
      <c r="G43" s="152">
        <v>0.2</v>
      </c>
      <c r="H43" s="156">
        <v>0.4</v>
      </c>
      <c r="I43" s="156">
        <v>0.4</v>
      </c>
      <c r="J43" s="152">
        <f>SUM(G43:I43)</f>
        <v>1</v>
      </c>
      <c r="K43" s="153">
        <v>1</v>
      </c>
      <c r="L43" s="153" t="s">
        <v>279</v>
      </c>
      <c r="M43" s="52">
        <v>300</v>
      </c>
      <c r="N43" s="157">
        <f t="shared" si="13"/>
        <v>9.9999999999999995E-21</v>
      </c>
      <c r="O43" s="154">
        <f t="shared" si="14"/>
        <v>9.9999999999999995E-21</v>
      </c>
      <c r="P43" s="157">
        <f t="shared" si="15"/>
        <v>2.9999999999999998E-18</v>
      </c>
      <c r="Q43" s="53"/>
    </row>
    <row r="44" spans="2:17" x14ac:dyDescent="0.25">
      <c r="B44" s="143" t="s">
        <v>319</v>
      </c>
      <c r="C44" s="129" t="s">
        <v>178</v>
      </c>
      <c r="D44" s="115" t="s">
        <v>338</v>
      </c>
      <c r="E44" s="115" t="s">
        <v>211</v>
      </c>
      <c r="F44" s="115" t="s">
        <v>212</v>
      </c>
      <c r="G44" s="152">
        <v>0.2</v>
      </c>
      <c r="H44" s="156">
        <v>0.4</v>
      </c>
      <c r="I44" s="156">
        <v>0.4</v>
      </c>
      <c r="J44" s="152">
        <f>SUM(G44:I44)</f>
        <v>1</v>
      </c>
      <c r="K44" s="153">
        <v>1</v>
      </c>
      <c r="L44" s="153" t="s">
        <v>332</v>
      </c>
      <c r="M44" s="52">
        <v>1</v>
      </c>
      <c r="N44" s="157">
        <f t="shared" si="13"/>
        <v>9.9999999999999995E-21</v>
      </c>
      <c r="O44" s="154">
        <f t="shared" si="14"/>
        <v>9.9999999999999995E-21</v>
      </c>
      <c r="P44" s="157">
        <f t="shared" si="15"/>
        <v>9.9999999999999995E-21</v>
      </c>
      <c r="Q44" s="53"/>
    </row>
    <row r="45" spans="2:17" x14ac:dyDescent="0.25">
      <c r="B45" s="143" t="s">
        <v>320</v>
      </c>
      <c r="C45" s="129" t="s">
        <v>179</v>
      </c>
      <c r="D45" s="115" t="s">
        <v>338</v>
      </c>
      <c r="E45" s="115" t="s">
        <v>211</v>
      </c>
      <c r="F45" s="115" t="s">
        <v>212</v>
      </c>
      <c r="G45" s="152">
        <v>0.2</v>
      </c>
      <c r="H45" s="156">
        <v>0.4</v>
      </c>
      <c r="I45" s="156">
        <v>0.4</v>
      </c>
      <c r="J45" s="152">
        <f>SUM(G45:I45)</f>
        <v>1</v>
      </c>
      <c r="K45" s="153">
        <v>1</v>
      </c>
      <c r="L45" s="153" t="s">
        <v>332</v>
      </c>
      <c r="M45" s="52">
        <v>1</v>
      </c>
      <c r="N45" s="157">
        <f t="shared" si="13"/>
        <v>9.9999999999999995E-21</v>
      </c>
      <c r="O45" s="154">
        <f t="shared" si="14"/>
        <v>9.9999999999999995E-21</v>
      </c>
      <c r="P45" s="157">
        <f t="shared" si="15"/>
        <v>9.9999999999999995E-21</v>
      </c>
      <c r="Q45" s="53"/>
    </row>
    <row r="46" spans="2:17" x14ac:dyDescent="0.25">
      <c r="B46" s="143" t="s">
        <v>321</v>
      </c>
      <c r="C46" s="129" t="s">
        <v>313</v>
      </c>
      <c r="D46" s="115" t="s">
        <v>339</v>
      </c>
      <c r="E46" s="115" t="s">
        <v>211</v>
      </c>
      <c r="F46" s="115" t="s">
        <v>212</v>
      </c>
      <c r="G46" s="152">
        <v>0.2</v>
      </c>
      <c r="H46" s="156">
        <v>0.4</v>
      </c>
      <c r="I46" s="156">
        <v>0.4</v>
      </c>
      <c r="J46" s="152">
        <f>SUM(G46:I46)</f>
        <v>1</v>
      </c>
      <c r="K46" s="153">
        <v>1</v>
      </c>
      <c r="L46" s="153" t="s">
        <v>278</v>
      </c>
      <c r="M46" s="52">
        <v>20</v>
      </c>
      <c r="N46" s="157">
        <f t="shared" si="13"/>
        <v>9.9999999999999995E-21</v>
      </c>
      <c r="O46" s="154">
        <f t="shared" si="14"/>
        <v>9.9999999999999995E-21</v>
      </c>
      <c r="P46" s="157">
        <f>M46*O46</f>
        <v>2E-19</v>
      </c>
      <c r="Q46" s="53"/>
    </row>
    <row r="47" spans="2:17" x14ac:dyDescent="0.25">
      <c r="B47" s="143" t="s">
        <v>361</v>
      </c>
      <c r="C47" s="129" t="s">
        <v>180</v>
      </c>
      <c r="D47" s="115" t="s">
        <v>340</v>
      </c>
      <c r="E47" s="115" t="s">
        <v>211</v>
      </c>
      <c r="F47" s="115" t="s">
        <v>212</v>
      </c>
      <c r="G47" s="152">
        <v>0.2</v>
      </c>
      <c r="H47" s="156">
        <v>0.4</v>
      </c>
      <c r="I47" s="156">
        <v>0.4</v>
      </c>
      <c r="J47" s="152">
        <f t="shared" ref="J47:J49" si="16">SUM(G47:I47)</f>
        <v>1</v>
      </c>
      <c r="K47" s="153">
        <v>1</v>
      </c>
      <c r="L47" s="153" t="s">
        <v>278</v>
      </c>
      <c r="M47" s="52">
        <v>10</v>
      </c>
      <c r="N47" s="157">
        <f t="shared" si="13"/>
        <v>9.9999999999999995E-21</v>
      </c>
      <c r="O47" s="154">
        <f t="shared" si="14"/>
        <v>9.9999999999999995E-21</v>
      </c>
      <c r="P47" s="157">
        <f t="shared" si="15"/>
        <v>9.9999999999999998E-20</v>
      </c>
      <c r="Q47" s="53"/>
    </row>
    <row r="48" spans="2:17" x14ac:dyDescent="0.25">
      <c r="B48" s="143" t="s">
        <v>362</v>
      </c>
      <c r="C48" s="129" t="s">
        <v>322</v>
      </c>
      <c r="D48" s="115" t="s">
        <v>341</v>
      </c>
      <c r="E48" s="115" t="s">
        <v>210</v>
      </c>
      <c r="F48" s="115" t="s">
        <v>212</v>
      </c>
      <c r="G48" s="152">
        <v>0.2</v>
      </c>
      <c r="H48" s="156">
        <v>0.4</v>
      </c>
      <c r="I48" s="156">
        <v>0.4</v>
      </c>
      <c r="J48" s="152">
        <f t="shared" si="16"/>
        <v>1</v>
      </c>
      <c r="K48" s="153">
        <v>1</v>
      </c>
      <c r="L48" s="153" t="s">
        <v>332</v>
      </c>
      <c r="M48" s="52">
        <v>1</v>
      </c>
      <c r="N48" s="157">
        <f t="shared" si="13"/>
        <v>9.9999999999999995E-21</v>
      </c>
      <c r="O48" s="154">
        <f t="shared" si="14"/>
        <v>9.9999999999999995E-21</v>
      </c>
      <c r="P48" s="157">
        <f t="shared" si="15"/>
        <v>9.9999999999999995E-21</v>
      </c>
      <c r="Q48" s="53"/>
    </row>
    <row r="49" spans="2:17" x14ac:dyDescent="0.25">
      <c r="B49" s="143" t="s">
        <v>363</v>
      </c>
      <c r="C49" s="114" t="s">
        <v>330</v>
      </c>
      <c r="D49" s="115" t="s">
        <v>342</v>
      </c>
      <c r="E49" s="52" t="s">
        <v>211</v>
      </c>
      <c r="F49" s="115" t="s">
        <v>212</v>
      </c>
      <c r="G49" s="152">
        <v>0.2</v>
      </c>
      <c r="H49" s="156">
        <v>0.4</v>
      </c>
      <c r="I49" s="156">
        <v>0.4</v>
      </c>
      <c r="J49" s="152">
        <f t="shared" si="16"/>
        <v>1</v>
      </c>
      <c r="K49" s="153">
        <v>1</v>
      </c>
      <c r="L49" s="153" t="s">
        <v>332</v>
      </c>
      <c r="M49" s="52">
        <v>1</v>
      </c>
      <c r="N49" s="157">
        <f t="shared" si="13"/>
        <v>9.9999999999999995E-21</v>
      </c>
      <c r="O49" s="154">
        <f t="shared" si="14"/>
        <v>9.9999999999999995E-21</v>
      </c>
      <c r="P49" s="157">
        <f t="shared" si="15"/>
        <v>9.9999999999999995E-21</v>
      </c>
      <c r="Q49" s="53"/>
    </row>
    <row r="50" spans="2:17" ht="13.5" thickBot="1" x14ac:dyDescent="0.3">
      <c r="B50" s="164" t="s">
        <v>113</v>
      </c>
      <c r="C50" s="165"/>
      <c r="D50" s="165"/>
      <c r="E50" s="165"/>
      <c r="F50" s="165"/>
      <c r="G50" s="188"/>
      <c r="H50" s="188"/>
      <c r="I50" s="188"/>
      <c r="J50" s="188"/>
      <c r="K50" s="188"/>
      <c r="L50" s="188"/>
      <c r="M50" s="166"/>
      <c r="N50" s="166"/>
      <c r="O50" s="166"/>
      <c r="P50" s="65">
        <f>SUBTOTAL(9,P41:P49)</f>
        <v>8.8400000000000023E-18</v>
      </c>
      <c r="Q50" s="176"/>
    </row>
    <row r="51" spans="2:17" ht="13.5" thickTop="1" x14ac:dyDescent="0.25">
      <c r="B51" s="113">
        <v>7</v>
      </c>
      <c r="C51" s="55" t="s">
        <v>390</v>
      </c>
      <c r="D51" s="162" t="s">
        <v>335</v>
      </c>
      <c r="E51" s="48"/>
      <c r="F51" s="48"/>
      <c r="G51" s="136"/>
      <c r="H51" s="136"/>
      <c r="I51" s="136"/>
      <c r="J51" s="136"/>
      <c r="K51" s="136"/>
      <c r="L51" s="136"/>
      <c r="M51" s="49"/>
      <c r="N51" s="50"/>
      <c r="O51" s="50"/>
      <c r="P51" s="163" t="s">
        <v>100</v>
      </c>
      <c r="Q51" s="51"/>
    </row>
    <row r="52" spans="2:17" x14ac:dyDescent="0.25">
      <c r="B52" s="143" t="s">
        <v>308</v>
      </c>
      <c r="C52" s="129" t="s">
        <v>307</v>
      </c>
      <c r="D52" s="115" t="s">
        <v>336</v>
      </c>
      <c r="E52" s="115" t="s">
        <v>211</v>
      </c>
      <c r="F52" s="115" t="s">
        <v>212</v>
      </c>
      <c r="G52" s="152">
        <v>0.2</v>
      </c>
      <c r="H52" s="152">
        <f>H42</f>
        <v>0.4</v>
      </c>
      <c r="I52" s="152">
        <f>I42</f>
        <v>0.4</v>
      </c>
      <c r="J52" s="152">
        <f>SUM(G52:I52)</f>
        <v>1</v>
      </c>
      <c r="K52" s="153">
        <f>0.2+H52*Indexation!$C$7/Indexation!$C$3+I52*Indexation!$E$7/Indexation!$E$3</f>
        <v>1.0324832079999999</v>
      </c>
      <c r="L52" s="153" t="s">
        <v>278</v>
      </c>
      <c r="M52" s="52">
        <v>550</v>
      </c>
      <c r="N52" s="154">
        <f>N42</f>
        <v>9.9999999999999995E-21</v>
      </c>
      <c r="O52" s="154">
        <f>K52*N52</f>
        <v>1.0324832079999998E-20</v>
      </c>
      <c r="P52" s="154">
        <f>M52*O52</f>
        <v>5.6786576439999989E-18</v>
      </c>
      <c r="Q52" s="53"/>
    </row>
    <row r="53" spans="2:17" x14ac:dyDescent="0.25">
      <c r="B53" s="143" t="s">
        <v>309</v>
      </c>
      <c r="C53" s="129" t="s">
        <v>230</v>
      </c>
      <c r="D53" s="115" t="s">
        <v>337</v>
      </c>
      <c r="E53" s="115" t="s">
        <v>211</v>
      </c>
      <c r="F53" s="115" t="s">
        <v>279</v>
      </c>
      <c r="G53" s="152">
        <v>0.2</v>
      </c>
      <c r="H53" s="152">
        <f t="shared" ref="H53:I53" si="17">H43</f>
        <v>0.4</v>
      </c>
      <c r="I53" s="152">
        <f t="shared" si="17"/>
        <v>0.4</v>
      </c>
      <c r="J53" s="152">
        <f>SUM(G53:I53)</f>
        <v>1</v>
      </c>
      <c r="K53" s="153">
        <f>0.2+H53*Indexation!$C$7/Indexation!$C$3+I53*Indexation!$E$7/Indexation!$E$3</f>
        <v>1.0324832079999999</v>
      </c>
      <c r="L53" s="153" t="s">
        <v>279</v>
      </c>
      <c r="M53" s="52">
        <v>300</v>
      </c>
      <c r="N53" s="154">
        <f t="shared" ref="N53:N59" si="18">N43</f>
        <v>9.9999999999999995E-21</v>
      </c>
      <c r="O53" s="154">
        <f t="shared" ref="O53:O59" si="19">K53*N53</f>
        <v>1.0324832079999998E-20</v>
      </c>
      <c r="P53" s="154">
        <f t="shared" ref="P53:P55" si="20">M53*O53</f>
        <v>3.0974496239999994E-18</v>
      </c>
      <c r="Q53" s="53"/>
    </row>
    <row r="54" spans="2:17" x14ac:dyDescent="0.25">
      <c r="B54" s="143" t="s">
        <v>310</v>
      </c>
      <c r="C54" s="129" t="s">
        <v>178</v>
      </c>
      <c r="D54" s="115" t="s">
        <v>338</v>
      </c>
      <c r="E54" s="115" t="s">
        <v>211</v>
      </c>
      <c r="F54" s="115" t="s">
        <v>212</v>
      </c>
      <c r="G54" s="152">
        <v>0.2</v>
      </c>
      <c r="H54" s="152">
        <f t="shared" ref="H54:I54" si="21">H44</f>
        <v>0.4</v>
      </c>
      <c r="I54" s="152">
        <f t="shared" si="21"/>
        <v>0.4</v>
      </c>
      <c r="J54" s="152">
        <f>SUM(G54:I54)</f>
        <v>1</v>
      </c>
      <c r="K54" s="153">
        <f>0.2+H54*Indexation!$C$7/Indexation!$C$3+I54*Indexation!$E$7/Indexation!$E$3</f>
        <v>1.0324832079999999</v>
      </c>
      <c r="L54" s="153" t="s">
        <v>332</v>
      </c>
      <c r="M54" s="52">
        <v>1</v>
      </c>
      <c r="N54" s="154">
        <f t="shared" si="18"/>
        <v>9.9999999999999995E-21</v>
      </c>
      <c r="O54" s="154">
        <f>K54*N54</f>
        <v>1.0324832079999998E-20</v>
      </c>
      <c r="P54" s="154">
        <f t="shared" si="20"/>
        <v>1.0324832079999998E-20</v>
      </c>
      <c r="Q54" s="53"/>
    </row>
    <row r="55" spans="2:17" x14ac:dyDescent="0.25">
      <c r="B55" s="143" t="s">
        <v>311</v>
      </c>
      <c r="C55" s="129" t="s">
        <v>179</v>
      </c>
      <c r="D55" s="115" t="s">
        <v>338</v>
      </c>
      <c r="E55" s="115" t="s">
        <v>211</v>
      </c>
      <c r="F55" s="115" t="s">
        <v>212</v>
      </c>
      <c r="G55" s="152">
        <v>0.2</v>
      </c>
      <c r="H55" s="152">
        <f t="shared" ref="H55:I55" si="22">H45</f>
        <v>0.4</v>
      </c>
      <c r="I55" s="152">
        <f t="shared" si="22"/>
        <v>0.4</v>
      </c>
      <c r="J55" s="152">
        <f>SUM(G55:I55)</f>
        <v>1</v>
      </c>
      <c r="K55" s="153">
        <f>0.2+H55*Indexation!$C$7/Indexation!$C$3+I55*Indexation!$E$7/Indexation!$E$3</f>
        <v>1.0324832079999999</v>
      </c>
      <c r="L55" s="153" t="s">
        <v>332</v>
      </c>
      <c r="M55" s="52">
        <v>1</v>
      </c>
      <c r="N55" s="154">
        <f t="shared" si="18"/>
        <v>9.9999999999999995E-21</v>
      </c>
      <c r="O55" s="154">
        <f>K55*N55</f>
        <v>1.0324832079999998E-20</v>
      </c>
      <c r="P55" s="154">
        <f t="shared" si="20"/>
        <v>1.0324832079999998E-20</v>
      </c>
      <c r="Q55" s="53"/>
    </row>
    <row r="56" spans="2:17" x14ac:dyDescent="0.25">
      <c r="B56" s="143" t="s">
        <v>312</v>
      </c>
      <c r="C56" s="129" t="s">
        <v>313</v>
      </c>
      <c r="D56" s="115" t="s">
        <v>339</v>
      </c>
      <c r="E56" s="115" t="s">
        <v>211</v>
      </c>
      <c r="F56" s="115" t="s">
        <v>212</v>
      </c>
      <c r="G56" s="152">
        <v>0.2</v>
      </c>
      <c r="H56" s="152">
        <f>H46</f>
        <v>0.4</v>
      </c>
      <c r="I56" s="152">
        <f t="shared" ref="I56" si="23">I46</f>
        <v>0.4</v>
      </c>
      <c r="J56" s="152">
        <f>SUM(G56:I56)</f>
        <v>1</v>
      </c>
      <c r="K56" s="153">
        <f>0.2+H56*Indexation!$C$7/Indexation!$C$3+I56*Indexation!$E$7/Indexation!$E$3</f>
        <v>1.0324832079999999</v>
      </c>
      <c r="L56" s="153" t="s">
        <v>278</v>
      </c>
      <c r="M56" s="52">
        <v>20</v>
      </c>
      <c r="N56" s="154">
        <f t="shared" si="18"/>
        <v>9.9999999999999995E-21</v>
      </c>
      <c r="O56" s="154">
        <f t="shared" si="19"/>
        <v>1.0324832079999998E-20</v>
      </c>
      <c r="P56" s="154">
        <f>M56*O56</f>
        <v>2.0649664159999996E-19</v>
      </c>
      <c r="Q56" s="53"/>
    </row>
    <row r="57" spans="2:17" x14ac:dyDescent="0.25">
      <c r="B57" s="143" t="s">
        <v>370</v>
      </c>
      <c r="C57" s="129" t="s">
        <v>180</v>
      </c>
      <c r="D57" s="115" t="s">
        <v>340</v>
      </c>
      <c r="E57" s="115" t="s">
        <v>211</v>
      </c>
      <c r="F57" s="115" t="s">
        <v>212</v>
      </c>
      <c r="G57" s="152">
        <v>0.2</v>
      </c>
      <c r="H57" s="152">
        <f t="shared" ref="H57:I57" si="24">H47</f>
        <v>0.4</v>
      </c>
      <c r="I57" s="152">
        <f t="shared" si="24"/>
        <v>0.4</v>
      </c>
      <c r="J57" s="152">
        <f t="shared" ref="J57:J59" si="25">SUM(G57:I57)</f>
        <v>1</v>
      </c>
      <c r="K57" s="153">
        <f>0.2+H57*Indexation!$C$7/Indexation!$C$3+I57*Indexation!$E$7/Indexation!$E$3</f>
        <v>1.0324832079999999</v>
      </c>
      <c r="L57" s="153" t="s">
        <v>278</v>
      </c>
      <c r="M57" s="52">
        <v>10</v>
      </c>
      <c r="N57" s="154">
        <f t="shared" si="18"/>
        <v>9.9999999999999995E-21</v>
      </c>
      <c r="O57" s="154">
        <f t="shared" si="19"/>
        <v>1.0324832079999998E-20</v>
      </c>
      <c r="P57" s="154">
        <f t="shared" ref="P57:P59" si="26">M57*O57</f>
        <v>1.0324832079999998E-19</v>
      </c>
      <c r="Q57" s="53"/>
    </row>
    <row r="58" spans="2:17" x14ac:dyDescent="0.25">
      <c r="B58" s="143" t="s">
        <v>371</v>
      </c>
      <c r="C58" s="129" t="s">
        <v>322</v>
      </c>
      <c r="D58" s="115" t="s">
        <v>341</v>
      </c>
      <c r="E58" s="115" t="s">
        <v>210</v>
      </c>
      <c r="F58" s="115" t="s">
        <v>212</v>
      </c>
      <c r="G58" s="152">
        <v>0.2</v>
      </c>
      <c r="H58" s="152">
        <f t="shared" ref="H58:I58" si="27">H48</f>
        <v>0.4</v>
      </c>
      <c r="I58" s="152">
        <f t="shared" si="27"/>
        <v>0.4</v>
      </c>
      <c r="J58" s="152">
        <f t="shared" si="25"/>
        <v>1</v>
      </c>
      <c r="K58" s="153">
        <f>0.2+H58*Indexation!$C$7/Indexation!$C$3+I58*Indexation!$E$7/Indexation!$E$3</f>
        <v>1.0324832079999999</v>
      </c>
      <c r="L58" s="153" t="s">
        <v>332</v>
      </c>
      <c r="M58" s="52">
        <v>1</v>
      </c>
      <c r="N58" s="154">
        <f t="shared" si="18"/>
        <v>9.9999999999999995E-21</v>
      </c>
      <c r="O58" s="154">
        <f t="shared" si="19"/>
        <v>1.0324832079999998E-20</v>
      </c>
      <c r="P58" s="154">
        <f t="shared" si="26"/>
        <v>1.0324832079999998E-20</v>
      </c>
      <c r="Q58" s="53"/>
    </row>
    <row r="59" spans="2:17" x14ac:dyDescent="0.25">
      <c r="B59" s="143" t="s">
        <v>372</v>
      </c>
      <c r="C59" s="114" t="s">
        <v>330</v>
      </c>
      <c r="D59" s="115" t="s">
        <v>342</v>
      </c>
      <c r="E59" s="52" t="s">
        <v>211</v>
      </c>
      <c r="F59" s="115" t="s">
        <v>212</v>
      </c>
      <c r="G59" s="152">
        <v>0.2</v>
      </c>
      <c r="H59" s="152">
        <f t="shared" ref="H59:I59" si="28">H49</f>
        <v>0.4</v>
      </c>
      <c r="I59" s="152">
        <f t="shared" si="28"/>
        <v>0.4</v>
      </c>
      <c r="J59" s="152">
        <f t="shared" si="25"/>
        <v>1</v>
      </c>
      <c r="K59" s="153">
        <f>0.2+H59*Indexation!$C$7/Indexation!$C$3+I59*Indexation!$E$7/Indexation!$E$3</f>
        <v>1.0324832079999999</v>
      </c>
      <c r="L59" s="153" t="s">
        <v>332</v>
      </c>
      <c r="M59" s="52">
        <v>1</v>
      </c>
      <c r="N59" s="154">
        <f t="shared" si="18"/>
        <v>9.9999999999999995E-21</v>
      </c>
      <c r="O59" s="154">
        <f t="shared" si="19"/>
        <v>1.0324832079999998E-20</v>
      </c>
      <c r="P59" s="154">
        <f t="shared" si="26"/>
        <v>1.0324832079999998E-20</v>
      </c>
      <c r="Q59" s="53"/>
    </row>
    <row r="60" spans="2:17" ht="13.5" thickBot="1" x14ac:dyDescent="0.3">
      <c r="B60" s="194" t="s">
        <v>114</v>
      </c>
      <c r="C60" s="189"/>
      <c r="D60" s="189"/>
      <c r="E60" s="189"/>
      <c r="F60" s="189"/>
      <c r="G60" s="190"/>
      <c r="H60" s="190"/>
      <c r="I60" s="190"/>
      <c r="J60" s="190"/>
      <c r="K60" s="190"/>
      <c r="L60" s="190"/>
      <c r="M60" s="191"/>
      <c r="N60" s="191"/>
      <c r="O60" s="191"/>
      <c r="P60" s="151">
        <f>SUBTOTAL(9,P51:P59)</f>
        <v>9.1271515587199955E-18</v>
      </c>
      <c r="Q60" s="195"/>
    </row>
    <row r="61" spans="2:17" ht="13.5" thickTop="1" x14ac:dyDescent="0.25">
      <c r="B61" s="193">
        <v>8</v>
      </c>
      <c r="C61" s="169" t="s">
        <v>391</v>
      </c>
      <c r="D61" s="170" t="s">
        <v>335</v>
      </c>
      <c r="E61" s="171"/>
      <c r="F61" s="171"/>
      <c r="G61" s="187"/>
      <c r="H61" s="187"/>
      <c r="I61" s="187"/>
      <c r="J61" s="187"/>
      <c r="K61" s="187"/>
      <c r="L61" s="187"/>
      <c r="M61" s="172"/>
      <c r="N61" s="173"/>
      <c r="O61" s="173"/>
      <c r="P61" s="175" t="s">
        <v>100</v>
      </c>
      <c r="Q61" s="186"/>
    </row>
    <row r="62" spans="2:17" x14ac:dyDescent="0.25">
      <c r="B62" s="143" t="s">
        <v>252</v>
      </c>
      <c r="C62" s="129" t="s">
        <v>307</v>
      </c>
      <c r="D62" s="115" t="s">
        <v>336</v>
      </c>
      <c r="E62" s="115" t="s">
        <v>211</v>
      </c>
      <c r="F62" s="115" t="s">
        <v>212</v>
      </c>
      <c r="G62" s="152">
        <v>0.2</v>
      </c>
      <c r="H62" s="152">
        <f>H42</f>
        <v>0.4</v>
      </c>
      <c r="I62" s="152">
        <f>I42</f>
        <v>0.4</v>
      </c>
      <c r="J62" s="152">
        <f>SUM(G62:I62)</f>
        <v>1</v>
      </c>
      <c r="K62" s="153">
        <f>0.2+H62*Indexation!$C$11/Indexation!$C$3+I62*Indexation!$E$11/Indexation!$E$3</f>
        <v>1.0662853645024641</v>
      </c>
      <c r="L62" s="153" t="s">
        <v>278</v>
      </c>
      <c r="M62" s="52">
        <v>550</v>
      </c>
      <c r="N62" s="154">
        <f>N42</f>
        <v>9.9999999999999995E-21</v>
      </c>
      <c r="O62" s="154">
        <f t="shared" ref="O62:O69" si="29">K62*N62</f>
        <v>1.0662853645024641E-20</v>
      </c>
      <c r="P62" s="154">
        <f t="shared" ref="P62:P69" si="30">M62*O62</f>
        <v>5.8645695047635526E-18</v>
      </c>
      <c r="Q62" s="53"/>
    </row>
    <row r="63" spans="2:17" x14ac:dyDescent="0.25">
      <c r="B63" s="143" t="s">
        <v>253</v>
      </c>
      <c r="C63" s="129" t="s">
        <v>230</v>
      </c>
      <c r="D63" s="115" t="s">
        <v>337</v>
      </c>
      <c r="E63" s="115" t="s">
        <v>211</v>
      </c>
      <c r="F63" s="115" t="s">
        <v>279</v>
      </c>
      <c r="G63" s="152">
        <v>0.2</v>
      </c>
      <c r="H63" s="152">
        <f t="shared" ref="H63:I63" si="31">H43</f>
        <v>0.4</v>
      </c>
      <c r="I63" s="152">
        <f t="shared" si="31"/>
        <v>0.4</v>
      </c>
      <c r="J63" s="152">
        <f>SUM(G63:I63)</f>
        <v>1</v>
      </c>
      <c r="K63" s="153">
        <f>0.2+H63*Indexation!$C$11/Indexation!$C$3+I63*Indexation!$E$11/Indexation!$E$3</f>
        <v>1.0662853645024641</v>
      </c>
      <c r="L63" s="153" t="s">
        <v>279</v>
      </c>
      <c r="M63" s="52">
        <v>300</v>
      </c>
      <c r="N63" s="154">
        <f t="shared" ref="N63:N69" si="32">N43</f>
        <v>9.9999999999999995E-21</v>
      </c>
      <c r="O63" s="154">
        <f t="shared" si="29"/>
        <v>1.0662853645024641E-20</v>
      </c>
      <c r="P63" s="154">
        <f t="shared" si="30"/>
        <v>3.1988560935073923E-18</v>
      </c>
      <c r="Q63" s="53"/>
    </row>
    <row r="64" spans="2:17" x14ac:dyDescent="0.25">
      <c r="B64" s="143" t="s">
        <v>254</v>
      </c>
      <c r="C64" s="129" t="s">
        <v>178</v>
      </c>
      <c r="D64" s="115" t="s">
        <v>338</v>
      </c>
      <c r="E64" s="115" t="s">
        <v>211</v>
      </c>
      <c r="F64" s="115" t="s">
        <v>212</v>
      </c>
      <c r="G64" s="152">
        <v>0.2</v>
      </c>
      <c r="H64" s="152">
        <f t="shared" ref="H64:I64" si="33">H44</f>
        <v>0.4</v>
      </c>
      <c r="I64" s="152">
        <f t="shared" si="33"/>
        <v>0.4</v>
      </c>
      <c r="J64" s="152">
        <f>SUM(G64:I64)</f>
        <v>1</v>
      </c>
      <c r="K64" s="153">
        <f>0.2+H64*Indexation!$C$11/Indexation!$C$3+I64*Indexation!$E$11/Indexation!$E$3</f>
        <v>1.0662853645024641</v>
      </c>
      <c r="L64" s="153" t="s">
        <v>332</v>
      </c>
      <c r="M64" s="52">
        <v>1</v>
      </c>
      <c r="N64" s="154">
        <f t="shared" si="32"/>
        <v>9.9999999999999995E-21</v>
      </c>
      <c r="O64" s="154">
        <f t="shared" si="29"/>
        <v>1.0662853645024641E-20</v>
      </c>
      <c r="P64" s="154">
        <f t="shared" si="30"/>
        <v>1.0662853645024641E-20</v>
      </c>
      <c r="Q64" s="53"/>
    </row>
    <row r="65" spans="2:17" x14ac:dyDescent="0.25">
      <c r="B65" s="143" t="s">
        <v>255</v>
      </c>
      <c r="C65" s="129" t="s">
        <v>179</v>
      </c>
      <c r="D65" s="115" t="s">
        <v>338</v>
      </c>
      <c r="E65" s="115" t="s">
        <v>211</v>
      </c>
      <c r="F65" s="115" t="s">
        <v>212</v>
      </c>
      <c r="G65" s="152">
        <v>0.2</v>
      </c>
      <c r="H65" s="152">
        <f t="shared" ref="H65:I65" si="34">H45</f>
        <v>0.4</v>
      </c>
      <c r="I65" s="152">
        <f t="shared" si="34"/>
        <v>0.4</v>
      </c>
      <c r="J65" s="152">
        <f>SUM(G65:I65)</f>
        <v>1</v>
      </c>
      <c r="K65" s="153">
        <f>0.2+H65*Indexation!$C$11/Indexation!$C$3+I65*Indexation!$E$11/Indexation!$E$3</f>
        <v>1.0662853645024641</v>
      </c>
      <c r="L65" s="153" t="s">
        <v>332</v>
      </c>
      <c r="M65" s="52">
        <v>1</v>
      </c>
      <c r="N65" s="154">
        <f t="shared" si="32"/>
        <v>9.9999999999999995E-21</v>
      </c>
      <c r="O65" s="154">
        <f t="shared" si="29"/>
        <v>1.0662853645024641E-20</v>
      </c>
      <c r="P65" s="154">
        <f t="shared" si="30"/>
        <v>1.0662853645024641E-20</v>
      </c>
      <c r="Q65" s="53"/>
    </row>
    <row r="66" spans="2:17" x14ac:dyDescent="0.25">
      <c r="B66" s="143" t="s">
        <v>256</v>
      </c>
      <c r="C66" s="129" t="s">
        <v>313</v>
      </c>
      <c r="D66" s="115" t="s">
        <v>339</v>
      </c>
      <c r="E66" s="115" t="s">
        <v>211</v>
      </c>
      <c r="F66" s="115" t="s">
        <v>212</v>
      </c>
      <c r="G66" s="152">
        <v>0.2</v>
      </c>
      <c r="H66" s="152">
        <f t="shared" ref="H66:I66" si="35">H46</f>
        <v>0.4</v>
      </c>
      <c r="I66" s="152">
        <f t="shared" si="35"/>
        <v>0.4</v>
      </c>
      <c r="J66" s="152">
        <f t="shared" ref="J66:J69" si="36">SUM(G66:I66)</f>
        <v>1</v>
      </c>
      <c r="K66" s="153">
        <f>0.2+H66*Indexation!$C$11/Indexation!$C$3+I66*Indexation!$E$11/Indexation!$E$3</f>
        <v>1.0662853645024641</v>
      </c>
      <c r="L66" s="153" t="s">
        <v>278</v>
      </c>
      <c r="M66" s="52">
        <v>20</v>
      </c>
      <c r="N66" s="154">
        <f t="shared" si="32"/>
        <v>9.9999999999999995E-21</v>
      </c>
      <c r="O66" s="154">
        <f t="shared" si="29"/>
        <v>1.0662853645024641E-20</v>
      </c>
      <c r="P66" s="154">
        <f t="shared" si="30"/>
        <v>2.132570729004928E-19</v>
      </c>
      <c r="Q66" s="53"/>
    </row>
    <row r="67" spans="2:17" x14ac:dyDescent="0.25">
      <c r="B67" s="143" t="s">
        <v>257</v>
      </c>
      <c r="C67" s="129" t="s">
        <v>180</v>
      </c>
      <c r="D67" s="115" t="s">
        <v>340</v>
      </c>
      <c r="E67" s="115" t="s">
        <v>211</v>
      </c>
      <c r="F67" s="115" t="s">
        <v>212</v>
      </c>
      <c r="G67" s="152">
        <v>0.2</v>
      </c>
      <c r="H67" s="152">
        <f t="shared" ref="H67:I67" si="37">H47</f>
        <v>0.4</v>
      </c>
      <c r="I67" s="152">
        <f t="shared" si="37"/>
        <v>0.4</v>
      </c>
      <c r="J67" s="152">
        <f t="shared" si="36"/>
        <v>1</v>
      </c>
      <c r="K67" s="153">
        <f>0.2+H67*Indexation!$C$11/Indexation!$C$3+I67*Indexation!$E$11/Indexation!$E$3</f>
        <v>1.0662853645024641</v>
      </c>
      <c r="L67" s="153" t="s">
        <v>278</v>
      </c>
      <c r="M67" s="52">
        <v>10</v>
      </c>
      <c r="N67" s="154">
        <f t="shared" si="32"/>
        <v>9.9999999999999995E-21</v>
      </c>
      <c r="O67" s="154">
        <f t="shared" si="29"/>
        <v>1.0662853645024641E-20</v>
      </c>
      <c r="P67" s="154">
        <f t="shared" si="30"/>
        <v>1.066285364502464E-19</v>
      </c>
      <c r="Q67" s="53"/>
    </row>
    <row r="68" spans="2:17" x14ac:dyDescent="0.25">
      <c r="B68" s="143" t="s">
        <v>258</v>
      </c>
      <c r="C68" s="129" t="s">
        <v>322</v>
      </c>
      <c r="D68" s="115" t="s">
        <v>341</v>
      </c>
      <c r="E68" s="115" t="s">
        <v>210</v>
      </c>
      <c r="F68" s="115" t="s">
        <v>212</v>
      </c>
      <c r="G68" s="152">
        <v>0.2</v>
      </c>
      <c r="H68" s="152">
        <f t="shared" ref="H68:I68" si="38">H48</f>
        <v>0.4</v>
      </c>
      <c r="I68" s="152">
        <f t="shared" si="38"/>
        <v>0.4</v>
      </c>
      <c r="J68" s="152">
        <f t="shared" si="36"/>
        <v>1</v>
      </c>
      <c r="K68" s="153">
        <f>0.2+H68*Indexation!$C$11/Indexation!$C$3+I68*Indexation!$E$11/Indexation!$E$3</f>
        <v>1.0662853645024641</v>
      </c>
      <c r="L68" s="153" t="s">
        <v>332</v>
      </c>
      <c r="M68" s="52">
        <v>1</v>
      </c>
      <c r="N68" s="154">
        <f t="shared" si="32"/>
        <v>9.9999999999999995E-21</v>
      </c>
      <c r="O68" s="154">
        <f t="shared" si="29"/>
        <v>1.0662853645024641E-20</v>
      </c>
      <c r="P68" s="154">
        <f t="shared" si="30"/>
        <v>1.0662853645024641E-20</v>
      </c>
      <c r="Q68" s="53"/>
    </row>
    <row r="69" spans="2:17" x14ac:dyDescent="0.25">
      <c r="B69" s="143" t="s">
        <v>373</v>
      </c>
      <c r="C69" s="114" t="s">
        <v>330</v>
      </c>
      <c r="D69" s="115" t="s">
        <v>342</v>
      </c>
      <c r="E69" s="52" t="s">
        <v>211</v>
      </c>
      <c r="F69" s="115" t="s">
        <v>212</v>
      </c>
      <c r="G69" s="152">
        <v>0.2</v>
      </c>
      <c r="H69" s="152">
        <f t="shared" ref="H69:I69" si="39">H49</f>
        <v>0.4</v>
      </c>
      <c r="I69" s="152">
        <f t="shared" si="39"/>
        <v>0.4</v>
      </c>
      <c r="J69" s="152">
        <f t="shared" si="36"/>
        <v>1</v>
      </c>
      <c r="K69" s="153">
        <f>0.2+H69*Indexation!$C$11/Indexation!$C$3+I69*Indexation!$E$11/Indexation!$E$3</f>
        <v>1.0662853645024641</v>
      </c>
      <c r="L69" s="153" t="s">
        <v>332</v>
      </c>
      <c r="M69" s="52">
        <v>1</v>
      </c>
      <c r="N69" s="154">
        <f t="shared" si="32"/>
        <v>9.9999999999999995E-21</v>
      </c>
      <c r="O69" s="154">
        <f t="shared" si="29"/>
        <v>1.0662853645024641E-20</v>
      </c>
      <c r="P69" s="154">
        <f t="shared" si="30"/>
        <v>1.0662853645024641E-20</v>
      </c>
      <c r="Q69" s="53"/>
    </row>
    <row r="70" spans="2:17" ht="13.5" thickBot="1" x14ac:dyDescent="0.3">
      <c r="B70" s="164" t="s">
        <v>174</v>
      </c>
      <c r="C70" s="165"/>
      <c r="D70" s="165"/>
      <c r="E70" s="165"/>
      <c r="F70" s="165"/>
      <c r="G70" s="188"/>
      <c r="H70" s="188"/>
      <c r="I70" s="188"/>
      <c r="J70" s="188"/>
      <c r="K70" s="188"/>
      <c r="L70" s="188"/>
      <c r="M70" s="166"/>
      <c r="N70" s="166"/>
      <c r="O70" s="166"/>
      <c r="P70" s="137">
        <f>SUBTOTAL(9,P61:P69)</f>
        <v>9.4259626222017845E-18</v>
      </c>
      <c r="Q70" s="176"/>
    </row>
    <row r="71" spans="2:17" ht="13.5" thickTop="1" x14ac:dyDescent="0.25">
      <c r="B71" s="113">
        <v>9</v>
      </c>
      <c r="C71" s="55" t="s">
        <v>384</v>
      </c>
      <c r="D71" s="162" t="s">
        <v>335</v>
      </c>
      <c r="E71" s="48"/>
      <c r="F71" s="48"/>
      <c r="G71" s="136"/>
      <c r="H71" s="136"/>
      <c r="I71" s="136"/>
      <c r="J71" s="136"/>
      <c r="K71" s="136"/>
      <c r="L71" s="136"/>
      <c r="M71" s="49"/>
      <c r="N71" s="50"/>
      <c r="O71" s="50"/>
      <c r="P71" s="163" t="s">
        <v>100</v>
      </c>
      <c r="Q71" s="51"/>
    </row>
    <row r="72" spans="2:17" x14ac:dyDescent="0.25">
      <c r="B72" s="143" t="s">
        <v>259</v>
      </c>
      <c r="C72" s="129" t="s">
        <v>307</v>
      </c>
      <c r="D72" s="115" t="s">
        <v>336</v>
      </c>
      <c r="E72" s="115" t="s">
        <v>211</v>
      </c>
      <c r="F72" s="115" t="s">
        <v>212</v>
      </c>
      <c r="G72" s="152">
        <v>0.2</v>
      </c>
      <c r="H72" s="152">
        <f>H42</f>
        <v>0.4</v>
      </c>
      <c r="I72" s="152">
        <f>I42</f>
        <v>0.4</v>
      </c>
      <c r="J72" s="152">
        <f>SUM(G72:I72)</f>
        <v>1</v>
      </c>
      <c r="K72" s="153">
        <f>0.2+H72*Indexation!$C$15/Indexation!$C$3+I72*Indexation!$E$15/Indexation!$E$3</f>
        <v>1.1014600241055756</v>
      </c>
      <c r="L72" s="153" t="s">
        <v>278</v>
      </c>
      <c r="M72" s="52">
        <v>550</v>
      </c>
      <c r="N72" s="154">
        <f>N42</f>
        <v>9.9999999999999995E-21</v>
      </c>
      <c r="O72" s="154">
        <f>K72*N72</f>
        <v>1.1014600241055756E-20</v>
      </c>
      <c r="P72" s="154">
        <f t="shared" ref="P72:P79" si="40">M72*O72</f>
        <v>6.0580301325806657E-18</v>
      </c>
      <c r="Q72" s="53"/>
    </row>
    <row r="73" spans="2:17" x14ac:dyDescent="0.25">
      <c r="B73" s="143" t="s">
        <v>260</v>
      </c>
      <c r="C73" s="129" t="s">
        <v>230</v>
      </c>
      <c r="D73" s="115" t="s">
        <v>337</v>
      </c>
      <c r="E73" s="115" t="s">
        <v>211</v>
      </c>
      <c r="F73" s="115" t="s">
        <v>279</v>
      </c>
      <c r="G73" s="152">
        <v>0.2</v>
      </c>
      <c r="H73" s="152">
        <f t="shared" ref="H73:I73" si="41">H43</f>
        <v>0.4</v>
      </c>
      <c r="I73" s="152">
        <f t="shared" si="41"/>
        <v>0.4</v>
      </c>
      <c r="J73" s="152">
        <f>SUM(G73:I73)</f>
        <v>1</v>
      </c>
      <c r="K73" s="153">
        <f>0.2+H73*Indexation!$C$15/Indexation!$C$3+I73*Indexation!$E$15/Indexation!$E$3</f>
        <v>1.1014600241055756</v>
      </c>
      <c r="L73" s="153" t="s">
        <v>279</v>
      </c>
      <c r="M73" s="52">
        <v>300</v>
      </c>
      <c r="N73" s="154">
        <f t="shared" ref="N73:N79" si="42">N43</f>
        <v>9.9999999999999995E-21</v>
      </c>
      <c r="O73" s="154">
        <f>K73*N73</f>
        <v>1.1014600241055756E-20</v>
      </c>
      <c r="P73" s="154">
        <f t="shared" si="40"/>
        <v>3.304380072316727E-18</v>
      </c>
      <c r="Q73" s="53"/>
    </row>
    <row r="74" spans="2:17" x14ac:dyDescent="0.25">
      <c r="B74" s="143" t="s">
        <v>261</v>
      </c>
      <c r="C74" s="129" t="s">
        <v>178</v>
      </c>
      <c r="D74" s="115" t="s">
        <v>338</v>
      </c>
      <c r="E74" s="115" t="s">
        <v>211</v>
      </c>
      <c r="F74" s="115" t="s">
        <v>212</v>
      </c>
      <c r="G74" s="152">
        <v>0.2</v>
      </c>
      <c r="H74" s="152">
        <f t="shared" ref="H74:I74" si="43">H44</f>
        <v>0.4</v>
      </c>
      <c r="I74" s="152">
        <f t="shared" si="43"/>
        <v>0.4</v>
      </c>
      <c r="J74" s="152">
        <f>SUM(G74:I74)</f>
        <v>1</v>
      </c>
      <c r="K74" s="153">
        <f>0.2+H74*Indexation!$C$15/Indexation!$C$3+I74*Indexation!$E$15/Indexation!$E$3</f>
        <v>1.1014600241055756</v>
      </c>
      <c r="L74" s="153" t="s">
        <v>332</v>
      </c>
      <c r="M74" s="52">
        <v>1</v>
      </c>
      <c r="N74" s="154">
        <f t="shared" si="42"/>
        <v>9.9999999999999995E-21</v>
      </c>
      <c r="O74" s="154">
        <f>K74*N74</f>
        <v>1.1014600241055756E-20</v>
      </c>
      <c r="P74" s="154">
        <f t="shared" si="40"/>
        <v>1.1014600241055756E-20</v>
      </c>
      <c r="Q74" s="53"/>
    </row>
    <row r="75" spans="2:17" x14ac:dyDescent="0.25">
      <c r="B75" s="143" t="s">
        <v>262</v>
      </c>
      <c r="C75" s="129" t="s">
        <v>179</v>
      </c>
      <c r="D75" s="115" t="s">
        <v>338</v>
      </c>
      <c r="E75" s="115" t="s">
        <v>211</v>
      </c>
      <c r="F75" s="115" t="s">
        <v>212</v>
      </c>
      <c r="G75" s="152">
        <v>0.2</v>
      </c>
      <c r="H75" s="152">
        <f t="shared" ref="H75:I75" si="44">H45</f>
        <v>0.4</v>
      </c>
      <c r="I75" s="152">
        <f t="shared" si="44"/>
        <v>0.4</v>
      </c>
      <c r="J75" s="152">
        <f t="shared" ref="J75:J77" si="45">SUM(G75:I75)</f>
        <v>1</v>
      </c>
      <c r="K75" s="153">
        <f>0.2+H75*Indexation!$C$15/Indexation!$C$3+I75*Indexation!$E$15/Indexation!$E$3</f>
        <v>1.1014600241055756</v>
      </c>
      <c r="L75" s="153" t="s">
        <v>332</v>
      </c>
      <c r="M75" s="52">
        <v>1</v>
      </c>
      <c r="N75" s="154">
        <f t="shared" si="42"/>
        <v>9.9999999999999995E-21</v>
      </c>
      <c r="O75" s="154">
        <f>K75*N75</f>
        <v>1.1014600241055756E-20</v>
      </c>
      <c r="P75" s="154">
        <f t="shared" si="40"/>
        <v>1.1014600241055756E-20</v>
      </c>
      <c r="Q75" s="53"/>
    </row>
    <row r="76" spans="2:17" x14ac:dyDescent="0.25">
      <c r="B76" s="143" t="s">
        <v>263</v>
      </c>
      <c r="C76" s="129" t="s">
        <v>313</v>
      </c>
      <c r="D76" s="115" t="s">
        <v>339</v>
      </c>
      <c r="E76" s="115" t="s">
        <v>211</v>
      </c>
      <c r="F76" s="115" t="s">
        <v>212</v>
      </c>
      <c r="G76" s="152">
        <v>0.2</v>
      </c>
      <c r="H76" s="152">
        <f t="shared" ref="H76:I76" si="46">H46</f>
        <v>0.4</v>
      </c>
      <c r="I76" s="152">
        <f t="shared" si="46"/>
        <v>0.4</v>
      </c>
      <c r="J76" s="152">
        <f t="shared" si="45"/>
        <v>1</v>
      </c>
      <c r="K76" s="153">
        <f>0.2+H76*Indexation!$C$15/Indexation!$C$3+I76*Indexation!$E$15/Indexation!$E$3</f>
        <v>1.1014600241055756</v>
      </c>
      <c r="L76" s="153" t="s">
        <v>278</v>
      </c>
      <c r="M76" s="52">
        <v>20</v>
      </c>
      <c r="N76" s="154">
        <f t="shared" si="42"/>
        <v>9.9999999999999995E-21</v>
      </c>
      <c r="O76" s="154">
        <f t="shared" ref="O76:O79" si="47">K76*N76</f>
        <v>1.1014600241055756E-20</v>
      </c>
      <c r="P76" s="154">
        <f t="shared" si="40"/>
        <v>2.2029200482111514E-19</v>
      </c>
      <c r="Q76" s="53"/>
    </row>
    <row r="77" spans="2:17" x14ac:dyDescent="0.25">
      <c r="B77" s="143" t="s">
        <v>264</v>
      </c>
      <c r="C77" s="129" t="s">
        <v>180</v>
      </c>
      <c r="D77" s="115" t="s">
        <v>340</v>
      </c>
      <c r="E77" s="115" t="s">
        <v>211</v>
      </c>
      <c r="F77" s="115" t="s">
        <v>212</v>
      </c>
      <c r="G77" s="152">
        <v>0.2</v>
      </c>
      <c r="H77" s="152">
        <f t="shared" ref="H77:I77" si="48">H47</f>
        <v>0.4</v>
      </c>
      <c r="I77" s="152">
        <f t="shared" si="48"/>
        <v>0.4</v>
      </c>
      <c r="J77" s="152">
        <f t="shared" si="45"/>
        <v>1</v>
      </c>
      <c r="K77" s="153">
        <f>0.2+H77*Indexation!$C$15/Indexation!$C$3+I77*Indexation!$E$15/Indexation!$E$3</f>
        <v>1.1014600241055756</v>
      </c>
      <c r="L77" s="153" t="s">
        <v>278</v>
      </c>
      <c r="M77" s="52">
        <v>10</v>
      </c>
      <c r="N77" s="154">
        <f t="shared" si="42"/>
        <v>9.9999999999999995E-21</v>
      </c>
      <c r="O77" s="154">
        <f t="shared" si="47"/>
        <v>1.1014600241055756E-20</v>
      </c>
      <c r="P77" s="154">
        <f t="shared" si="40"/>
        <v>1.1014600241055757E-19</v>
      </c>
      <c r="Q77" s="53"/>
    </row>
    <row r="78" spans="2:17" x14ac:dyDescent="0.25">
      <c r="B78" s="143" t="s">
        <v>265</v>
      </c>
      <c r="C78" s="129" t="s">
        <v>322</v>
      </c>
      <c r="D78" s="115" t="s">
        <v>341</v>
      </c>
      <c r="E78" s="115" t="s">
        <v>210</v>
      </c>
      <c r="F78" s="115" t="s">
        <v>212</v>
      </c>
      <c r="G78" s="152">
        <v>0.2</v>
      </c>
      <c r="H78" s="152">
        <f t="shared" ref="H78:I78" si="49">H48</f>
        <v>0.4</v>
      </c>
      <c r="I78" s="152">
        <f t="shared" si="49"/>
        <v>0.4</v>
      </c>
      <c r="J78" s="152">
        <f>SUM(G78:I78)</f>
        <v>1</v>
      </c>
      <c r="K78" s="153">
        <f>0.2+H78*Indexation!$C$15/Indexation!$C$3+I78*Indexation!$E$15/Indexation!$E$3</f>
        <v>1.1014600241055756</v>
      </c>
      <c r="L78" s="153" t="s">
        <v>332</v>
      </c>
      <c r="M78" s="52">
        <v>1</v>
      </c>
      <c r="N78" s="154">
        <f t="shared" si="42"/>
        <v>9.9999999999999995E-21</v>
      </c>
      <c r="O78" s="154">
        <f t="shared" si="47"/>
        <v>1.1014600241055756E-20</v>
      </c>
      <c r="P78" s="154">
        <f t="shared" si="40"/>
        <v>1.1014600241055756E-20</v>
      </c>
      <c r="Q78" s="53"/>
    </row>
    <row r="79" spans="2:17" x14ac:dyDescent="0.25">
      <c r="B79" s="143" t="s">
        <v>374</v>
      </c>
      <c r="C79" s="114" t="s">
        <v>330</v>
      </c>
      <c r="D79" s="115" t="s">
        <v>342</v>
      </c>
      <c r="E79" s="52" t="s">
        <v>211</v>
      </c>
      <c r="F79" s="115" t="s">
        <v>212</v>
      </c>
      <c r="G79" s="152">
        <v>0.2</v>
      </c>
      <c r="H79" s="152">
        <f t="shared" ref="H79:I79" si="50">H49</f>
        <v>0.4</v>
      </c>
      <c r="I79" s="152">
        <f t="shared" si="50"/>
        <v>0.4</v>
      </c>
      <c r="J79" s="152">
        <f t="shared" ref="J79" si="51">SUM(G79:I79)</f>
        <v>1</v>
      </c>
      <c r="K79" s="153">
        <f>0.2+H79*Indexation!$C$15/Indexation!$C$3+I79*Indexation!$E$15/Indexation!$E$3</f>
        <v>1.1014600241055756</v>
      </c>
      <c r="L79" s="153" t="s">
        <v>332</v>
      </c>
      <c r="M79" s="52">
        <v>1</v>
      </c>
      <c r="N79" s="154">
        <f t="shared" si="42"/>
        <v>9.9999999999999995E-21</v>
      </c>
      <c r="O79" s="154">
        <f t="shared" si="47"/>
        <v>1.1014600241055756E-20</v>
      </c>
      <c r="P79" s="154">
        <f t="shared" si="40"/>
        <v>1.1014600241055756E-20</v>
      </c>
      <c r="Q79" s="53"/>
    </row>
    <row r="80" spans="2:17" ht="13.5" thickBot="1" x14ac:dyDescent="0.3">
      <c r="B80" s="194" t="s">
        <v>175</v>
      </c>
      <c r="C80" s="189"/>
      <c r="D80" s="189"/>
      <c r="E80" s="189"/>
      <c r="F80" s="189"/>
      <c r="G80" s="190"/>
      <c r="H80" s="190"/>
      <c r="I80" s="190"/>
      <c r="J80" s="190"/>
      <c r="K80" s="190"/>
      <c r="L80" s="190"/>
      <c r="M80" s="191"/>
      <c r="N80" s="191"/>
      <c r="O80" s="191"/>
      <c r="P80" s="151">
        <f>SUBTOTAL(9,P71:P79)</f>
        <v>9.7369066130932858E-18</v>
      </c>
      <c r="Q80" s="195"/>
    </row>
    <row r="81" spans="2:17" ht="13.5" thickTop="1" x14ac:dyDescent="0.25">
      <c r="B81" s="193">
        <v>10</v>
      </c>
      <c r="C81" s="169" t="s">
        <v>383</v>
      </c>
      <c r="D81" s="170" t="s">
        <v>335</v>
      </c>
      <c r="E81" s="171"/>
      <c r="F81" s="171"/>
      <c r="G81" s="187"/>
      <c r="H81" s="187"/>
      <c r="I81" s="187"/>
      <c r="J81" s="187"/>
      <c r="K81" s="187"/>
      <c r="L81" s="187"/>
      <c r="M81" s="172"/>
      <c r="N81" s="173"/>
      <c r="O81" s="173"/>
      <c r="P81" s="175" t="s">
        <v>100</v>
      </c>
      <c r="Q81" s="186"/>
    </row>
    <row r="82" spans="2:17" x14ac:dyDescent="0.25">
      <c r="B82" s="143" t="s">
        <v>266</v>
      </c>
      <c r="C82" s="129" t="s">
        <v>307</v>
      </c>
      <c r="D82" s="115" t="s">
        <v>336</v>
      </c>
      <c r="E82" s="115" t="s">
        <v>211</v>
      </c>
      <c r="F82" s="115" t="s">
        <v>212</v>
      </c>
      <c r="G82" s="152">
        <v>0.2</v>
      </c>
      <c r="H82" s="152">
        <f>H42</f>
        <v>0.4</v>
      </c>
      <c r="I82" s="152">
        <f>I42</f>
        <v>0.4</v>
      </c>
      <c r="J82" s="152">
        <f>SUM(G82:I82)</f>
        <v>1</v>
      </c>
      <c r="K82" s="153">
        <f>0.2+H82*Indexation!$C$19/Indexation!$C$3+I82*Indexation!$E$19/Indexation!$E$3</f>
        <v>1.1380629159389597</v>
      </c>
      <c r="L82" s="153" t="s">
        <v>278</v>
      </c>
      <c r="M82" s="52">
        <v>550</v>
      </c>
      <c r="N82" s="154">
        <f>N42</f>
        <v>9.9999999999999995E-21</v>
      </c>
      <c r="O82" s="154">
        <f>K82*N82</f>
        <v>1.1380629159389597E-20</v>
      </c>
      <c r="P82" s="154">
        <f t="shared" ref="P82:P89" si="52">M82*O82</f>
        <v>6.2593460376642781E-18</v>
      </c>
      <c r="Q82" s="53"/>
    </row>
    <row r="83" spans="2:17" x14ac:dyDescent="0.25">
      <c r="B83" s="143" t="s">
        <v>267</v>
      </c>
      <c r="C83" s="129" t="s">
        <v>230</v>
      </c>
      <c r="D83" s="115" t="s">
        <v>337</v>
      </c>
      <c r="E83" s="115" t="s">
        <v>211</v>
      </c>
      <c r="F83" s="115" t="s">
        <v>279</v>
      </c>
      <c r="G83" s="152">
        <v>0.2</v>
      </c>
      <c r="H83" s="152">
        <f t="shared" ref="H83:I83" si="53">H43</f>
        <v>0.4</v>
      </c>
      <c r="I83" s="152">
        <f t="shared" si="53"/>
        <v>0.4</v>
      </c>
      <c r="J83" s="152">
        <f>SUM(G83:I83)</f>
        <v>1</v>
      </c>
      <c r="K83" s="153">
        <f>0.2+H83*Indexation!$C$19/Indexation!$C$3+I83*Indexation!$E$19/Indexation!$E$3</f>
        <v>1.1380629159389597</v>
      </c>
      <c r="L83" s="153" t="s">
        <v>279</v>
      </c>
      <c r="M83" s="52">
        <v>300</v>
      </c>
      <c r="N83" s="154">
        <f t="shared" ref="N83:N89" si="54">N43</f>
        <v>9.9999999999999995E-21</v>
      </c>
      <c r="O83" s="154">
        <f t="shared" ref="O83:O89" si="55">K83*N83</f>
        <v>1.1380629159389597E-20</v>
      </c>
      <c r="P83" s="154">
        <f t="shared" si="52"/>
        <v>3.4141887478168791E-18</v>
      </c>
      <c r="Q83" s="53"/>
    </row>
    <row r="84" spans="2:17" x14ac:dyDescent="0.25">
      <c r="B84" s="143" t="s">
        <v>268</v>
      </c>
      <c r="C84" s="129" t="s">
        <v>178</v>
      </c>
      <c r="D84" s="115" t="s">
        <v>338</v>
      </c>
      <c r="E84" s="115" t="s">
        <v>211</v>
      </c>
      <c r="F84" s="115" t="s">
        <v>212</v>
      </c>
      <c r="G84" s="152">
        <v>0.2</v>
      </c>
      <c r="H84" s="152">
        <f t="shared" ref="H84:I84" si="56">H44</f>
        <v>0.4</v>
      </c>
      <c r="I84" s="152">
        <f t="shared" si="56"/>
        <v>0.4</v>
      </c>
      <c r="J84" s="152">
        <f>SUM(G84:I84)</f>
        <v>1</v>
      </c>
      <c r="K84" s="153">
        <f>0.2+H84*Indexation!$C$19/Indexation!$C$3+I84*Indexation!$E$19/Indexation!$E$3</f>
        <v>1.1380629159389597</v>
      </c>
      <c r="L84" s="153" t="s">
        <v>332</v>
      </c>
      <c r="M84" s="52">
        <v>1</v>
      </c>
      <c r="N84" s="154">
        <f t="shared" si="54"/>
        <v>9.9999999999999995E-21</v>
      </c>
      <c r="O84" s="154">
        <f t="shared" si="55"/>
        <v>1.1380629159389597E-20</v>
      </c>
      <c r="P84" s="154">
        <f t="shared" si="52"/>
        <v>1.1380629159389597E-20</v>
      </c>
      <c r="Q84" s="53"/>
    </row>
    <row r="85" spans="2:17" x14ac:dyDescent="0.25">
      <c r="B85" s="143" t="s">
        <v>269</v>
      </c>
      <c r="C85" s="129" t="s">
        <v>179</v>
      </c>
      <c r="D85" s="115" t="s">
        <v>338</v>
      </c>
      <c r="E85" s="115" t="s">
        <v>211</v>
      </c>
      <c r="F85" s="115" t="s">
        <v>212</v>
      </c>
      <c r="G85" s="152">
        <v>0.2</v>
      </c>
      <c r="H85" s="152">
        <f t="shared" ref="H85:I85" si="57">H45</f>
        <v>0.4</v>
      </c>
      <c r="I85" s="152">
        <f t="shared" si="57"/>
        <v>0.4</v>
      </c>
      <c r="J85" s="152">
        <f>SUM(G85:I85)</f>
        <v>1</v>
      </c>
      <c r="K85" s="153">
        <f>0.2+H85*Indexation!$C$19/Indexation!$C$3+I85*Indexation!$E$19/Indexation!$E$3</f>
        <v>1.1380629159389597</v>
      </c>
      <c r="L85" s="153" t="s">
        <v>332</v>
      </c>
      <c r="M85" s="52">
        <v>1</v>
      </c>
      <c r="N85" s="154">
        <f t="shared" si="54"/>
        <v>9.9999999999999995E-21</v>
      </c>
      <c r="O85" s="154">
        <f t="shared" si="55"/>
        <v>1.1380629159389597E-20</v>
      </c>
      <c r="P85" s="154">
        <f t="shared" si="52"/>
        <v>1.1380629159389597E-20</v>
      </c>
      <c r="Q85" s="53"/>
    </row>
    <row r="86" spans="2:17" x14ac:dyDescent="0.25">
      <c r="B86" s="143" t="s">
        <v>270</v>
      </c>
      <c r="C86" s="129" t="s">
        <v>313</v>
      </c>
      <c r="D86" s="115" t="s">
        <v>339</v>
      </c>
      <c r="E86" s="115" t="s">
        <v>211</v>
      </c>
      <c r="F86" s="115" t="s">
        <v>212</v>
      </c>
      <c r="G86" s="152">
        <v>0.2</v>
      </c>
      <c r="H86" s="152">
        <f t="shared" ref="H86:I86" si="58">H46</f>
        <v>0.4</v>
      </c>
      <c r="I86" s="152">
        <f t="shared" si="58"/>
        <v>0.4</v>
      </c>
      <c r="J86" s="152">
        <f t="shared" ref="J86:J89" si="59">SUM(G86:I86)</f>
        <v>1</v>
      </c>
      <c r="K86" s="153">
        <f>0.2+H86*Indexation!$C$19/Indexation!$C$3+I86*Indexation!$E$19/Indexation!$E$3</f>
        <v>1.1380629159389597</v>
      </c>
      <c r="L86" s="153" t="s">
        <v>278</v>
      </c>
      <c r="M86" s="52">
        <v>20</v>
      </c>
      <c r="N86" s="154">
        <f t="shared" si="54"/>
        <v>9.9999999999999995E-21</v>
      </c>
      <c r="O86" s="154">
        <f t="shared" si="55"/>
        <v>1.1380629159389597E-20</v>
      </c>
      <c r="P86" s="154">
        <f t="shared" si="52"/>
        <v>2.2761258318779195E-19</v>
      </c>
      <c r="Q86" s="53"/>
    </row>
    <row r="87" spans="2:17" x14ac:dyDescent="0.25">
      <c r="B87" s="143" t="s">
        <v>271</v>
      </c>
      <c r="C87" s="129" t="s">
        <v>180</v>
      </c>
      <c r="D87" s="115" t="s">
        <v>340</v>
      </c>
      <c r="E87" s="115" t="s">
        <v>211</v>
      </c>
      <c r="F87" s="115" t="s">
        <v>212</v>
      </c>
      <c r="G87" s="152">
        <v>0.2</v>
      </c>
      <c r="H87" s="152">
        <f t="shared" ref="H87:I87" si="60">H47</f>
        <v>0.4</v>
      </c>
      <c r="I87" s="152">
        <f t="shared" si="60"/>
        <v>0.4</v>
      </c>
      <c r="J87" s="152">
        <f t="shared" si="59"/>
        <v>1</v>
      </c>
      <c r="K87" s="153">
        <f>0.2+H87*Indexation!$C$19/Indexation!$C$3+I87*Indexation!$E$19/Indexation!$E$3</f>
        <v>1.1380629159389597</v>
      </c>
      <c r="L87" s="153" t="s">
        <v>278</v>
      </c>
      <c r="M87" s="52">
        <v>10</v>
      </c>
      <c r="N87" s="154">
        <f t="shared" si="54"/>
        <v>9.9999999999999995E-21</v>
      </c>
      <c r="O87" s="154">
        <f t="shared" si="55"/>
        <v>1.1380629159389597E-20</v>
      </c>
      <c r="P87" s="154">
        <f t="shared" si="52"/>
        <v>1.1380629159389597E-19</v>
      </c>
      <c r="Q87" s="53"/>
    </row>
    <row r="88" spans="2:17" x14ac:dyDescent="0.25">
      <c r="B88" s="143" t="s">
        <v>272</v>
      </c>
      <c r="C88" s="129" t="s">
        <v>322</v>
      </c>
      <c r="D88" s="115" t="s">
        <v>341</v>
      </c>
      <c r="E88" s="115" t="s">
        <v>210</v>
      </c>
      <c r="F88" s="115" t="s">
        <v>212</v>
      </c>
      <c r="G88" s="152">
        <v>0.2</v>
      </c>
      <c r="H88" s="152">
        <f t="shared" ref="H88:I88" si="61">H48</f>
        <v>0.4</v>
      </c>
      <c r="I88" s="152">
        <f t="shared" si="61"/>
        <v>0.4</v>
      </c>
      <c r="J88" s="152">
        <f t="shared" si="59"/>
        <v>1</v>
      </c>
      <c r="K88" s="153">
        <f>0.2+H88*Indexation!$C$19/Indexation!$C$3+I88*Indexation!$E$19/Indexation!$E$3</f>
        <v>1.1380629159389597</v>
      </c>
      <c r="L88" s="153" t="s">
        <v>332</v>
      </c>
      <c r="M88" s="52">
        <v>1</v>
      </c>
      <c r="N88" s="154">
        <f t="shared" si="54"/>
        <v>9.9999999999999995E-21</v>
      </c>
      <c r="O88" s="154">
        <f t="shared" si="55"/>
        <v>1.1380629159389597E-20</v>
      </c>
      <c r="P88" s="154">
        <f t="shared" si="52"/>
        <v>1.1380629159389597E-20</v>
      </c>
      <c r="Q88" s="53"/>
    </row>
    <row r="89" spans="2:17" x14ac:dyDescent="0.25">
      <c r="B89" s="143" t="s">
        <v>375</v>
      </c>
      <c r="C89" s="114" t="s">
        <v>330</v>
      </c>
      <c r="D89" s="115" t="s">
        <v>342</v>
      </c>
      <c r="E89" s="52" t="s">
        <v>211</v>
      </c>
      <c r="F89" s="115" t="s">
        <v>212</v>
      </c>
      <c r="G89" s="152">
        <v>0.2</v>
      </c>
      <c r="H89" s="152">
        <f t="shared" ref="H89:I89" si="62">H49</f>
        <v>0.4</v>
      </c>
      <c r="I89" s="152">
        <f t="shared" si="62"/>
        <v>0.4</v>
      </c>
      <c r="J89" s="152">
        <f t="shared" si="59"/>
        <v>1</v>
      </c>
      <c r="K89" s="153">
        <f>0.2+H89*Indexation!$C$19/Indexation!$C$3+I89*Indexation!$E$19/Indexation!$E$3</f>
        <v>1.1380629159389597</v>
      </c>
      <c r="L89" s="153" t="s">
        <v>332</v>
      </c>
      <c r="M89" s="52">
        <v>1</v>
      </c>
      <c r="N89" s="154">
        <f t="shared" si="54"/>
        <v>9.9999999999999995E-21</v>
      </c>
      <c r="O89" s="154">
        <f t="shared" si="55"/>
        <v>1.1380629159389597E-20</v>
      </c>
      <c r="P89" s="154">
        <f t="shared" si="52"/>
        <v>1.1380629159389597E-20</v>
      </c>
      <c r="Q89" s="53"/>
    </row>
    <row r="90" spans="2:17" ht="13.5" thickBot="1" x14ac:dyDescent="0.3">
      <c r="B90" s="164" t="s">
        <v>176</v>
      </c>
      <c r="C90" s="165"/>
      <c r="D90" s="165"/>
      <c r="E90" s="165"/>
      <c r="F90" s="165"/>
      <c r="G90" s="188"/>
      <c r="H90" s="188"/>
      <c r="I90" s="188"/>
      <c r="J90" s="188"/>
      <c r="K90" s="188"/>
      <c r="L90" s="188"/>
      <c r="M90" s="166"/>
      <c r="N90" s="166"/>
      <c r="O90" s="166"/>
      <c r="P90" s="137">
        <f>SUBTOTAL(9,P81:P89)</f>
        <v>1.0060476176900404E-17</v>
      </c>
      <c r="Q90" s="176"/>
    </row>
    <row r="91" spans="2:17" ht="13.5" thickTop="1" x14ac:dyDescent="0.25">
      <c r="B91" s="113">
        <v>11</v>
      </c>
      <c r="C91" s="55" t="s">
        <v>386</v>
      </c>
      <c r="D91" s="162"/>
      <c r="E91" s="48"/>
      <c r="F91" s="48"/>
      <c r="G91" s="136"/>
      <c r="H91" s="136"/>
      <c r="I91" s="136"/>
      <c r="J91" s="136"/>
      <c r="K91" s="136"/>
      <c r="L91" s="136"/>
      <c r="M91" s="49"/>
      <c r="N91" s="50"/>
      <c r="O91" s="50"/>
      <c r="P91" s="163" t="s">
        <v>100</v>
      </c>
      <c r="Q91" s="51"/>
    </row>
    <row r="92" spans="2:17" x14ac:dyDescent="0.25">
      <c r="B92" s="143" t="s">
        <v>273</v>
      </c>
      <c r="C92" s="129" t="s">
        <v>344</v>
      </c>
      <c r="D92" s="115" t="s">
        <v>334</v>
      </c>
      <c r="E92" s="115" t="s">
        <v>210</v>
      </c>
      <c r="F92" s="115" t="s">
        <v>212</v>
      </c>
      <c r="G92" s="152">
        <v>0.2</v>
      </c>
      <c r="H92" s="197">
        <f>H6</f>
        <v>0.4</v>
      </c>
      <c r="I92" s="197">
        <f>I6</f>
        <v>0.4</v>
      </c>
      <c r="J92" s="152">
        <f>SUM(G92:I92)</f>
        <v>1</v>
      </c>
      <c r="K92" s="153">
        <f>0.2+H92*Indexation!$C$7/Indexation!$C$3+I92*Indexation!$E$7/Indexation!$E$3</f>
        <v>1.0324832079999999</v>
      </c>
      <c r="L92" s="153" t="s">
        <v>332</v>
      </c>
      <c r="M92" s="52">
        <v>1</v>
      </c>
      <c r="N92" s="154">
        <f>P7</f>
        <v>9.9999999999999995E-21</v>
      </c>
      <c r="O92" s="154">
        <f>K92*N92</f>
        <v>1.0324832079999998E-20</v>
      </c>
      <c r="P92" s="154">
        <f>M92*O92</f>
        <v>1.0324832079999998E-20</v>
      </c>
      <c r="Q92" s="53"/>
    </row>
    <row r="93" spans="2:17" x14ac:dyDescent="0.25">
      <c r="B93" s="143" t="s">
        <v>274</v>
      </c>
      <c r="C93" s="129" t="s">
        <v>345</v>
      </c>
      <c r="D93" s="115" t="s">
        <v>205</v>
      </c>
      <c r="E93" s="115" t="s">
        <v>210</v>
      </c>
      <c r="F93" s="115" t="s">
        <v>212</v>
      </c>
      <c r="G93" s="152">
        <v>0.2</v>
      </c>
      <c r="H93" s="197">
        <f>SUMPRODUCT(H10:H16,$P10:$P16)/$P$17</f>
        <v>0.4</v>
      </c>
      <c r="I93" s="197">
        <f>SUMPRODUCT(I10:I16,$P10:$P16)/$P$17</f>
        <v>0.4</v>
      </c>
      <c r="J93" s="152">
        <f>SUM(G93:I93)</f>
        <v>1</v>
      </c>
      <c r="K93" s="153">
        <f>0.2+H93*Indexation!$C$7/Indexation!$C$3+I93*Indexation!$E$7/Indexation!$E$3</f>
        <v>1.0324832079999999</v>
      </c>
      <c r="L93" s="153" t="s">
        <v>332</v>
      </c>
      <c r="M93" s="52">
        <v>1</v>
      </c>
      <c r="N93" s="154">
        <f>P17</f>
        <v>6.9999999999999989E-20</v>
      </c>
      <c r="O93" s="154">
        <f t="shared" ref="O93:O96" si="63">K93*N93</f>
        <v>7.2273824559999984E-20</v>
      </c>
      <c r="P93" s="154">
        <f t="shared" ref="P93:P95" si="64">M93*O93</f>
        <v>7.2273824559999984E-20</v>
      </c>
      <c r="Q93" s="53"/>
    </row>
    <row r="94" spans="2:17" x14ac:dyDescent="0.25">
      <c r="B94" s="143" t="s">
        <v>275</v>
      </c>
      <c r="C94" s="129" t="s">
        <v>346</v>
      </c>
      <c r="D94" s="115" t="s">
        <v>206</v>
      </c>
      <c r="E94" s="115" t="s">
        <v>210</v>
      </c>
      <c r="F94" s="115" t="s">
        <v>212</v>
      </c>
      <c r="G94" s="152">
        <v>0.2</v>
      </c>
      <c r="H94" s="197">
        <f>SUMPRODUCT(H20:H28,$P20:$P28)/$P$29</f>
        <v>0.40000000000000008</v>
      </c>
      <c r="I94" s="197">
        <f>SUMPRODUCT(I20:I28,$P20:$P28)/$P$29</f>
        <v>0.40000000000000008</v>
      </c>
      <c r="J94" s="152">
        <f>SUM(G94:I94)</f>
        <v>1.0000000000000002</v>
      </c>
      <c r="K94" s="153">
        <f>0.2+H94*Indexation!$C$7/Indexation!$C$3+I94*Indexation!$E$7/Indexation!$E$3</f>
        <v>1.0324832080000002</v>
      </c>
      <c r="L94" s="153" t="s">
        <v>332</v>
      </c>
      <c r="M94" s="52">
        <v>1</v>
      </c>
      <c r="N94" s="154">
        <f>P29</f>
        <v>8.9999999999999979E-20</v>
      </c>
      <c r="O94" s="154">
        <f t="shared" si="63"/>
        <v>9.292348871999999E-20</v>
      </c>
      <c r="P94" s="154">
        <f t="shared" si="64"/>
        <v>9.292348871999999E-20</v>
      </c>
      <c r="Q94" s="53"/>
    </row>
    <row r="95" spans="2:17" x14ac:dyDescent="0.25">
      <c r="B95" s="143" t="s">
        <v>276</v>
      </c>
      <c r="C95" s="129" t="s">
        <v>347</v>
      </c>
      <c r="D95" s="115" t="s">
        <v>208</v>
      </c>
      <c r="E95" s="115" t="s">
        <v>211</v>
      </c>
      <c r="F95" s="52" t="s">
        <v>214</v>
      </c>
      <c r="G95" s="152">
        <v>0.2</v>
      </c>
      <c r="H95" s="197">
        <f>H31</f>
        <v>0.4</v>
      </c>
      <c r="I95" s="197">
        <f>I31</f>
        <v>0.4</v>
      </c>
      <c r="J95" s="152">
        <f>SUM(G95:I95)</f>
        <v>1</v>
      </c>
      <c r="K95" s="153">
        <f>0.2+H95*Indexation!$C$7/Indexation!$C$3+I95*Indexation!$E$7/Indexation!$E$3</f>
        <v>1.0324832079999999</v>
      </c>
      <c r="L95" s="153" t="s">
        <v>333</v>
      </c>
      <c r="M95" s="52">
        <v>4</v>
      </c>
      <c r="N95" s="154">
        <f>N31</f>
        <v>9.9999999999999995E-21</v>
      </c>
      <c r="O95" s="154">
        <f t="shared" si="63"/>
        <v>1.0324832079999998E-20</v>
      </c>
      <c r="P95" s="154">
        <f t="shared" si="64"/>
        <v>4.1299328319999993E-20</v>
      </c>
      <c r="Q95" s="53"/>
    </row>
    <row r="96" spans="2:17" x14ac:dyDescent="0.25">
      <c r="B96" s="143" t="s">
        <v>277</v>
      </c>
      <c r="C96" s="129" t="s">
        <v>348</v>
      </c>
      <c r="D96" s="115" t="s">
        <v>209</v>
      </c>
      <c r="E96" s="115" t="s">
        <v>211</v>
      </c>
      <c r="F96" s="115" t="s">
        <v>212</v>
      </c>
      <c r="G96" s="152">
        <v>0.2</v>
      </c>
      <c r="H96" s="197">
        <f>H34</f>
        <v>0.4</v>
      </c>
      <c r="I96" s="197">
        <f>I34</f>
        <v>0.4</v>
      </c>
      <c r="J96" s="152">
        <f>SUM(G96:I96)</f>
        <v>1</v>
      </c>
      <c r="K96" s="153">
        <f>0.2+H96*Indexation!$C$7/Indexation!$C$3+I96*Indexation!$E$7/Indexation!$E$3</f>
        <v>1.0324832079999999</v>
      </c>
      <c r="L96" s="153" t="s">
        <v>332</v>
      </c>
      <c r="M96" s="52">
        <v>1</v>
      </c>
      <c r="N96" s="154">
        <f>P35</f>
        <v>9.9999999999999995E-21</v>
      </c>
      <c r="O96" s="154">
        <f t="shared" si="63"/>
        <v>1.0324832079999998E-20</v>
      </c>
      <c r="P96" s="154">
        <f>M96*O96</f>
        <v>1.0324832079999998E-20</v>
      </c>
      <c r="Q96" s="53"/>
    </row>
    <row r="97" spans="2:17" ht="13.5" thickBot="1" x14ac:dyDescent="0.3">
      <c r="B97" s="194" t="s">
        <v>177</v>
      </c>
      <c r="C97" s="189"/>
      <c r="D97" s="189"/>
      <c r="E97" s="189"/>
      <c r="F97" s="189"/>
      <c r="G97" s="190"/>
      <c r="H97" s="190"/>
      <c r="I97" s="190"/>
      <c r="J97" s="190"/>
      <c r="K97" s="190"/>
      <c r="L97" s="190"/>
      <c r="M97" s="191"/>
      <c r="N97" s="191"/>
      <c r="O97" s="191"/>
      <c r="P97" s="151">
        <f>SUBTOTAL(9,P91:P96)</f>
        <v>2.2714630575999997E-19</v>
      </c>
      <c r="Q97" s="195"/>
    </row>
    <row r="98" spans="2:17" ht="13.5" thickTop="1" x14ac:dyDescent="0.25">
      <c r="B98" s="193">
        <v>12</v>
      </c>
      <c r="C98" s="169" t="s">
        <v>392</v>
      </c>
      <c r="D98" s="170"/>
      <c r="E98" s="171"/>
      <c r="F98" s="171"/>
      <c r="G98" s="187"/>
      <c r="H98" s="187"/>
      <c r="I98" s="187"/>
      <c r="J98" s="187"/>
      <c r="K98" s="187"/>
      <c r="L98" s="187"/>
      <c r="M98" s="172"/>
      <c r="N98" s="173"/>
      <c r="O98" s="173"/>
      <c r="P98" s="175" t="s">
        <v>100</v>
      </c>
      <c r="Q98" s="186"/>
    </row>
    <row r="99" spans="2:17" x14ac:dyDescent="0.25">
      <c r="B99" s="143" t="s">
        <v>350</v>
      </c>
      <c r="C99" s="129" t="s">
        <v>344</v>
      </c>
      <c r="D99" s="115" t="s">
        <v>334</v>
      </c>
      <c r="E99" s="115" t="s">
        <v>210</v>
      </c>
      <c r="F99" s="115" t="s">
        <v>212</v>
      </c>
      <c r="G99" s="152">
        <v>0.2</v>
      </c>
      <c r="H99" s="152">
        <f t="shared" ref="H99:I103" si="65">H92</f>
        <v>0.4</v>
      </c>
      <c r="I99" s="152">
        <f t="shared" si="65"/>
        <v>0.4</v>
      </c>
      <c r="J99" s="152">
        <f>SUM(G99:I99)</f>
        <v>1</v>
      </c>
      <c r="K99" s="153">
        <f>0.2+H99*Indexation!$C$11/Indexation!$C$3+I99*Indexation!$E$11/Indexation!$E$3</f>
        <v>1.0662853645024641</v>
      </c>
      <c r="L99" s="153" t="s">
        <v>332</v>
      </c>
      <c r="M99" s="52">
        <v>1</v>
      </c>
      <c r="N99" s="154">
        <f>N92</f>
        <v>9.9999999999999995E-21</v>
      </c>
      <c r="O99" s="154">
        <f t="shared" ref="O99:O103" si="66">K99*N99</f>
        <v>1.0662853645024641E-20</v>
      </c>
      <c r="P99" s="154">
        <f t="shared" ref="P99:P102" si="67">M99*O99</f>
        <v>1.0662853645024641E-20</v>
      </c>
      <c r="Q99" s="53"/>
    </row>
    <row r="100" spans="2:17" x14ac:dyDescent="0.25">
      <c r="B100" s="143" t="s">
        <v>351</v>
      </c>
      <c r="C100" s="129" t="s">
        <v>345</v>
      </c>
      <c r="D100" s="115" t="s">
        <v>205</v>
      </c>
      <c r="E100" s="115" t="s">
        <v>210</v>
      </c>
      <c r="F100" s="115" t="s">
        <v>212</v>
      </c>
      <c r="G100" s="152">
        <v>0.2</v>
      </c>
      <c r="H100" s="152">
        <f t="shared" si="65"/>
        <v>0.4</v>
      </c>
      <c r="I100" s="152">
        <f t="shared" si="65"/>
        <v>0.4</v>
      </c>
      <c r="J100" s="152">
        <f>SUM(G100:I100)</f>
        <v>1</v>
      </c>
      <c r="K100" s="153">
        <f>0.2+H100*Indexation!$C$11/Indexation!$C$3+I100*Indexation!$E$11/Indexation!$E$3</f>
        <v>1.0662853645024641</v>
      </c>
      <c r="L100" s="153" t="s">
        <v>332</v>
      </c>
      <c r="M100" s="52">
        <v>1</v>
      </c>
      <c r="N100" s="154">
        <f>N93</f>
        <v>6.9999999999999989E-20</v>
      </c>
      <c r="O100" s="154">
        <f t="shared" si="66"/>
        <v>7.4639975515172476E-20</v>
      </c>
      <c r="P100" s="154">
        <f t="shared" si="67"/>
        <v>7.4639975515172476E-20</v>
      </c>
      <c r="Q100" s="53"/>
    </row>
    <row r="101" spans="2:17" x14ac:dyDescent="0.25">
      <c r="B101" s="143" t="s">
        <v>352</v>
      </c>
      <c r="C101" s="129" t="s">
        <v>346</v>
      </c>
      <c r="D101" s="115" t="s">
        <v>206</v>
      </c>
      <c r="E101" s="115" t="s">
        <v>210</v>
      </c>
      <c r="F101" s="115" t="s">
        <v>212</v>
      </c>
      <c r="G101" s="152">
        <v>0.2</v>
      </c>
      <c r="H101" s="152">
        <f t="shared" si="65"/>
        <v>0.40000000000000008</v>
      </c>
      <c r="I101" s="152">
        <f t="shared" si="65"/>
        <v>0.40000000000000008</v>
      </c>
      <c r="J101" s="152">
        <f>SUM(G101:I101)</f>
        <v>1.0000000000000002</v>
      </c>
      <c r="K101" s="153">
        <f>0.2+H101*Indexation!$C$11/Indexation!$C$3+I101*Indexation!$E$11/Indexation!$E$3</f>
        <v>1.0662853645024644</v>
      </c>
      <c r="L101" s="153" t="s">
        <v>332</v>
      </c>
      <c r="M101" s="52">
        <v>1</v>
      </c>
      <c r="N101" s="154">
        <f>N94</f>
        <v>8.9999999999999979E-20</v>
      </c>
      <c r="O101" s="154">
        <f t="shared" si="66"/>
        <v>9.5965682805221776E-20</v>
      </c>
      <c r="P101" s="154">
        <f t="shared" si="67"/>
        <v>9.5965682805221776E-20</v>
      </c>
      <c r="Q101" s="53"/>
    </row>
    <row r="102" spans="2:17" x14ac:dyDescent="0.25">
      <c r="B102" s="143" t="s">
        <v>353</v>
      </c>
      <c r="C102" s="129" t="s">
        <v>347</v>
      </c>
      <c r="D102" s="115" t="s">
        <v>208</v>
      </c>
      <c r="E102" s="115" t="s">
        <v>211</v>
      </c>
      <c r="F102" s="52" t="s">
        <v>214</v>
      </c>
      <c r="G102" s="152">
        <v>0.2</v>
      </c>
      <c r="H102" s="152">
        <f t="shared" si="65"/>
        <v>0.4</v>
      </c>
      <c r="I102" s="152">
        <f t="shared" si="65"/>
        <v>0.4</v>
      </c>
      <c r="J102" s="152">
        <f>SUM(G102:I102)</f>
        <v>1</v>
      </c>
      <c r="K102" s="153">
        <f>0.2+H102*Indexation!$C$11/Indexation!$C$3+I102*Indexation!$E$11/Indexation!$E$3</f>
        <v>1.0662853645024641</v>
      </c>
      <c r="L102" s="153" t="s">
        <v>333</v>
      </c>
      <c r="M102" s="52">
        <v>4</v>
      </c>
      <c r="N102" s="154">
        <f>N95</f>
        <v>9.9999999999999995E-21</v>
      </c>
      <c r="O102" s="154">
        <f t="shared" si="66"/>
        <v>1.0662853645024641E-20</v>
      </c>
      <c r="P102" s="154">
        <f t="shared" si="67"/>
        <v>4.2651414580098563E-20</v>
      </c>
      <c r="Q102" s="53"/>
    </row>
    <row r="103" spans="2:17" x14ac:dyDescent="0.25">
      <c r="B103" s="143" t="s">
        <v>354</v>
      </c>
      <c r="C103" s="129" t="s">
        <v>348</v>
      </c>
      <c r="D103" s="115" t="s">
        <v>209</v>
      </c>
      <c r="E103" s="115" t="s">
        <v>211</v>
      </c>
      <c r="F103" s="115" t="s">
        <v>212</v>
      </c>
      <c r="G103" s="152">
        <v>0.2</v>
      </c>
      <c r="H103" s="152">
        <f t="shared" si="65"/>
        <v>0.4</v>
      </c>
      <c r="I103" s="152">
        <f t="shared" si="65"/>
        <v>0.4</v>
      </c>
      <c r="J103" s="152">
        <f t="shared" ref="J103" si="68">SUM(G103:I103)</f>
        <v>1</v>
      </c>
      <c r="K103" s="153">
        <f>0.2+H103*Indexation!$C$11/Indexation!$C$3+I103*Indexation!$E$11/Indexation!$E$3</f>
        <v>1.0662853645024641</v>
      </c>
      <c r="L103" s="153" t="s">
        <v>332</v>
      </c>
      <c r="M103" s="52">
        <v>1</v>
      </c>
      <c r="N103" s="154">
        <f>N96</f>
        <v>9.9999999999999995E-21</v>
      </c>
      <c r="O103" s="154">
        <f t="shared" si="66"/>
        <v>1.0662853645024641E-20</v>
      </c>
      <c r="P103" s="154">
        <f t="shared" ref="P103" si="69">M103*O103</f>
        <v>1.0662853645024641E-20</v>
      </c>
      <c r="Q103" s="53"/>
    </row>
    <row r="104" spans="2:17" ht="13.5" thickBot="1" x14ac:dyDescent="0.3">
      <c r="B104" s="164" t="s">
        <v>349</v>
      </c>
      <c r="C104" s="165"/>
      <c r="D104" s="165"/>
      <c r="E104" s="165"/>
      <c r="F104" s="165"/>
      <c r="G104" s="188"/>
      <c r="H104" s="188"/>
      <c r="I104" s="188"/>
      <c r="J104" s="188"/>
      <c r="K104" s="188"/>
      <c r="L104" s="188"/>
      <c r="M104" s="166"/>
      <c r="N104" s="166"/>
      <c r="O104" s="166"/>
      <c r="P104" s="137">
        <f>SUBTOTAL(9,P98:P103)</f>
        <v>2.3458278019054205E-19</v>
      </c>
      <c r="Q104" s="176"/>
    </row>
    <row r="105" spans="2:17" ht="13.5" thickTop="1" x14ac:dyDescent="0.25">
      <c r="B105" s="113">
        <v>13</v>
      </c>
      <c r="C105" s="55" t="s">
        <v>387</v>
      </c>
      <c r="D105" s="162"/>
      <c r="E105" s="48"/>
      <c r="F105" s="48"/>
      <c r="G105" s="136"/>
      <c r="H105" s="136"/>
      <c r="I105" s="136"/>
      <c r="J105" s="136"/>
      <c r="K105" s="136"/>
      <c r="L105" s="136"/>
      <c r="M105" s="49"/>
      <c r="N105" s="50"/>
      <c r="O105" s="50"/>
      <c r="P105" s="163" t="s">
        <v>100</v>
      </c>
      <c r="Q105" s="51"/>
    </row>
    <row r="106" spans="2:17" x14ac:dyDescent="0.25">
      <c r="B106" s="143" t="s">
        <v>356</v>
      </c>
      <c r="C106" s="129" t="s">
        <v>344</v>
      </c>
      <c r="D106" s="115" t="s">
        <v>334</v>
      </c>
      <c r="E106" s="115" t="s">
        <v>210</v>
      </c>
      <c r="F106" s="115" t="s">
        <v>212</v>
      </c>
      <c r="G106" s="152">
        <v>0.2</v>
      </c>
      <c r="H106" s="152">
        <f t="shared" ref="H106:I110" si="70">H92</f>
        <v>0.4</v>
      </c>
      <c r="I106" s="152">
        <f t="shared" si="70"/>
        <v>0.4</v>
      </c>
      <c r="J106" s="152">
        <f>SUM(G106:I106)</f>
        <v>1</v>
      </c>
      <c r="K106" s="153">
        <f>0.2+H106*Indexation!$C$15/Indexation!$C$3+I106*Indexation!$E$15/Indexation!$E$3</f>
        <v>1.1014600241055756</v>
      </c>
      <c r="L106" s="153" t="s">
        <v>332</v>
      </c>
      <c r="M106" s="52">
        <v>1</v>
      </c>
      <c r="N106" s="154">
        <f>N92</f>
        <v>9.9999999999999995E-21</v>
      </c>
      <c r="O106" s="154">
        <f>K106*N106</f>
        <v>1.1014600241055756E-20</v>
      </c>
      <c r="P106" s="154">
        <f>M106*O106</f>
        <v>1.1014600241055756E-20</v>
      </c>
      <c r="Q106" s="53"/>
    </row>
    <row r="107" spans="2:17" x14ac:dyDescent="0.25">
      <c r="B107" s="143" t="s">
        <v>357</v>
      </c>
      <c r="C107" s="129" t="s">
        <v>345</v>
      </c>
      <c r="D107" s="115" t="s">
        <v>205</v>
      </c>
      <c r="E107" s="115" t="s">
        <v>210</v>
      </c>
      <c r="F107" s="115" t="s">
        <v>212</v>
      </c>
      <c r="G107" s="152">
        <v>0.2</v>
      </c>
      <c r="H107" s="152">
        <f t="shared" si="70"/>
        <v>0.4</v>
      </c>
      <c r="I107" s="152">
        <f t="shared" si="70"/>
        <v>0.4</v>
      </c>
      <c r="J107" s="152">
        <f>SUM(G107:I107)</f>
        <v>1</v>
      </c>
      <c r="K107" s="153">
        <f>0.2+H107*Indexation!$C$15/Indexation!$C$3+I107*Indexation!$E$15/Indexation!$E$3</f>
        <v>1.1014600241055756</v>
      </c>
      <c r="L107" s="153" t="s">
        <v>332</v>
      </c>
      <c r="M107" s="52">
        <v>1</v>
      </c>
      <c r="N107" s="154">
        <f>N93</f>
        <v>6.9999999999999989E-20</v>
      </c>
      <c r="O107" s="154">
        <f>K107*N107</f>
        <v>7.7102201687390283E-20</v>
      </c>
      <c r="P107" s="154">
        <f t="shared" ref="P107:P109" si="71">M107*O107</f>
        <v>7.7102201687390283E-20</v>
      </c>
      <c r="Q107" s="53"/>
    </row>
    <row r="108" spans="2:17" x14ac:dyDescent="0.25">
      <c r="B108" s="143" t="s">
        <v>358</v>
      </c>
      <c r="C108" s="129" t="s">
        <v>346</v>
      </c>
      <c r="D108" s="115" t="s">
        <v>206</v>
      </c>
      <c r="E108" s="115" t="s">
        <v>210</v>
      </c>
      <c r="F108" s="115" t="s">
        <v>212</v>
      </c>
      <c r="G108" s="152">
        <v>0.2</v>
      </c>
      <c r="H108" s="152">
        <f t="shared" si="70"/>
        <v>0.40000000000000008</v>
      </c>
      <c r="I108" s="152">
        <f t="shared" si="70"/>
        <v>0.40000000000000008</v>
      </c>
      <c r="J108" s="152">
        <f>SUM(G108:I108)</f>
        <v>1.0000000000000002</v>
      </c>
      <c r="K108" s="153">
        <f>0.2+H108*Indexation!$C$15/Indexation!$C$3+I108*Indexation!$E$15/Indexation!$E$3</f>
        <v>1.1014600241055759</v>
      </c>
      <c r="L108" s="153" t="s">
        <v>332</v>
      </c>
      <c r="M108" s="52">
        <v>1</v>
      </c>
      <c r="N108" s="154">
        <f>N94</f>
        <v>8.9999999999999979E-20</v>
      </c>
      <c r="O108" s="154">
        <f>K108*N108</f>
        <v>9.9131402169501804E-20</v>
      </c>
      <c r="P108" s="154">
        <f t="shared" si="71"/>
        <v>9.9131402169501804E-20</v>
      </c>
      <c r="Q108" s="53"/>
    </row>
    <row r="109" spans="2:17" x14ac:dyDescent="0.25">
      <c r="B109" s="143" t="s">
        <v>359</v>
      </c>
      <c r="C109" s="129" t="s">
        <v>347</v>
      </c>
      <c r="D109" s="115" t="s">
        <v>208</v>
      </c>
      <c r="E109" s="115" t="s">
        <v>211</v>
      </c>
      <c r="F109" s="52" t="s">
        <v>214</v>
      </c>
      <c r="G109" s="152">
        <v>0.2</v>
      </c>
      <c r="H109" s="152">
        <f t="shared" si="70"/>
        <v>0.4</v>
      </c>
      <c r="I109" s="152">
        <f t="shared" si="70"/>
        <v>0.4</v>
      </c>
      <c r="J109" s="152">
        <f t="shared" ref="J109:J110" si="72">SUM(G109:I109)</f>
        <v>1</v>
      </c>
      <c r="K109" s="153">
        <f>0.2+H109*Indexation!$C$15/Indexation!$C$3+I109*Indexation!$E$15/Indexation!$E$3</f>
        <v>1.1014600241055756</v>
      </c>
      <c r="L109" s="153" t="s">
        <v>333</v>
      </c>
      <c r="M109" s="52">
        <v>4</v>
      </c>
      <c r="N109" s="154">
        <f>N95</f>
        <v>9.9999999999999995E-21</v>
      </c>
      <c r="O109" s="154">
        <f>K109*N109</f>
        <v>1.1014600241055756E-20</v>
      </c>
      <c r="P109" s="154">
        <f t="shared" si="71"/>
        <v>4.4058400964223025E-20</v>
      </c>
      <c r="Q109" s="53"/>
    </row>
    <row r="110" spans="2:17" x14ac:dyDescent="0.25">
      <c r="B110" s="143" t="s">
        <v>360</v>
      </c>
      <c r="C110" s="129" t="s">
        <v>348</v>
      </c>
      <c r="D110" s="115" t="s">
        <v>209</v>
      </c>
      <c r="E110" s="115" t="s">
        <v>211</v>
      </c>
      <c r="F110" s="115" t="s">
        <v>212</v>
      </c>
      <c r="G110" s="152">
        <v>0.2</v>
      </c>
      <c r="H110" s="152">
        <f t="shared" si="70"/>
        <v>0.4</v>
      </c>
      <c r="I110" s="152">
        <f t="shared" si="70"/>
        <v>0.4</v>
      </c>
      <c r="J110" s="152">
        <f t="shared" si="72"/>
        <v>1</v>
      </c>
      <c r="K110" s="153">
        <f>0.2+H110*Indexation!$C$15/Indexation!$C$3+I110*Indexation!$E$15/Indexation!$E$3</f>
        <v>1.1014600241055756</v>
      </c>
      <c r="L110" s="153" t="s">
        <v>332</v>
      </c>
      <c r="M110" s="52">
        <v>1</v>
      </c>
      <c r="N110" s="154">
        <f>N96</f>
        <v>9.9999999999999995E-21</v>
      </c>
      <c r="O110" s="154">
        <f>K110*N110</f>
        <v>1.1014600241055756E-20</v>
      </c>
      <c r="P110" s="154">
        <f t="shared" ref="P110" si="73">M110*O110</f>
        <v>1.1014600241055756E-20</v>
      </c>
      <c r="Q110" s="53"/>
    </row>
    <row r="111" spans="2:17" ht="13.5" thickBot="1" x14ac:dyDescent="0.3">
      <c r="B111" s="194" t="s">
        <v>355</v>
      </c>
      <c r="C111" s="189"/>
      <c r="D111" s="189"/>
      <c r="E111" s="189"/>
      <c r="F111" s="189"/>
      <c r="G111" s="190"/>
      <c r="H111" s="190"/>
      <c r="I111" s="190"/>
      <c r="J111" s="190"/>
      <c r="K111" s="190"/>
      <c r="L111" s="190"/>
      <c r="M111" s="191"/>
      <c r="N111" s="191"/>
      <c r="O111" s="191"/>
      <c r="P111" s="151">
        <f>SUBTOTAL(9,P105:P110)</f>
        <v>2.423212053032266E-19</v>
      </c>
      <c r="Q111" s="195"/>
    </row>
    <row r="112" spans="2:17" ht="13.5" thickTop="1" x14ac:dyDescent="0.25">
      <c r="B112" s="193">
        <v>14</v>
      </c>
      <c r="C112" s="169" t="s">
        <v>388</v>
      </c>
      <c r="D112" s="170"/>
      <c r="E112" s="171"/>
      <c r="F112" s="171"/>
      <c r="G112" s="187"/>
      <c r="H112" s="187"/>
      <c r="I112" s="187"/>
      <c r="J112" s="187"/>
      <c r="K112" s="187"/>
      <c r="L112" s="187"/>
      <c r="M112" s="172"/>
      <c r="N112" s="173"/>
      <c r="O112" s="173"/>
      <c r="P112" s="175" t="s">
        <v>100</v>
      </c>
      <c r="Q112" s="186"/>
    </row>
    <row r="113" spans="2:17" x14ac:dyDescent="0.25">
      <c r="B113" s="143" t="s">
        <v>364</v>
      </c>
      <c r="C113" s="129" t="s">
        <v>344</v>
      </c>
      <c r="D113" s="115" t="s">
        <v>334</v>
      </c>
      <c r="E113" s="115" t="s">
        <v>210</v>
      </c>
      <c r="F113" s="115" t="s">
        <v>212</v>
      </c>
      <c r="G113" s="152">
        <v>0.2</v>
      </c>
      <c r="H113" s="152">
        <f t="shared" ref="H113:I117" si="74">H92</f>
        <v>0.4</v>
      </c>
      <c r="I113" s="152">
        <f t="shared" si="74"/>
        <v>0.4</v>
      </c>
      <c r="J113" s="152">
        <f>SUM(G113:I113)</f>
        <v>1</v>
      </c>
      <c r="K113" s="153">
        <f>0.2+H113*Indexation!$C$19/Indexation!$C$3+I113*Indexation!$E$19/Indexation!$E$3</f>
        <v>1.1380629159389597</v>
      </c>
      <c r="L113" s="153" t="s">
        <v>332</v>
      </c>
      <c r="M113" s="52">
        <v>1</v>
      </c>
      <c r="N113" s="154">
        <f>N92</f>
        <v>9.9999999999999995E-21</v>
      </c>
      <c r="O113" s="154">
        <f>K113*N113</f>
        <v>1.1380629159389597E-20</v>
      </c>
      <c r="P113" s="154">
        <f>M113*O113</f>
        <v>1.1380629159389597E-20</v>
      </c>
      <c r="Q113" s="53"/>
    </row>
    <row r="114" spans="2:17" x14ac:dyDescent="0.25">
      <c r="B114" s="143" t="s">
        <v>365</v>
      </c>
      <c r="C114" s="129" t="s">
        <v>345</v>
      </c>
      <c r="D114" s="115" t="s">
        <v>205</v>
      </c>
      <c r="E114" s="115" t="s">
        <v>210</v>
      </c>
      <c r="F114" s="115" t="s">
        <v>212</v>
      </c>
      <c r="G114" s="152">
        <v>0.2</v>
      </c>
      <c r="H114" s="152">
        <f t="shared" si="74"/>
        <v>0.4</v>
      </c>
      <c r="I114" s="152">
        <f t="shared" si="74"/>
        <v>0.4</v>
      </c>
      <c r="J114" s="152">
        <f>SUM(G114:I114)</f>
        <v>1</v>
      </c>
      <c r="K114" s="153">
        <f>0.2+H114*Indexation!$C$19/Indexation!$C$3+I114*Indexation!$E$19/Indexation!$E$3</f>
        <v>1.1380629159389597</v>
      </c>
      <c r="L114" s="153" t="s">
        <v>332</v>
      </c>
      <c r="M114" s="52">
        <v>1</v>
      </c>
      <c r="N114" s="154">
        <f>N93</f>
        <v>6.9999999999999989E-20</v>
      </c>
      <c r="O114" s="154">
        <f t="shared" ref="O114:O117" si="75">K114*N114</f>
        <v>7.966440411572716E-20</v>
      </c>
      <c r="P114" s="154">
        <f t="shared" ref="P114:P116" si="76">M114*O114</f>
        <v>7.966440411572716E-20</v>
      </c>
      <c r="Q114" s="53"/>
    </row>
    <row r="115" spans="2:17" x14ac:dyDescent="0.25">
      <c r="B115" s="143" t="s">
        <v>366</v>
      </c>
      <c r="C115" s="129" t="s">
        <v>346</v>
      </c>
      <c r="D115" s="115" t="s">
        <v>206</v>
      </c>
      <c r="E115" s="115" t="s">
        <v>210</v>
      </c>
      <c r="F115" s="115" t="s">
        <v>212</v>
      </c>
      <c r="G115" s="152">
        <v>0.2</v>
      </c>
      <c r="H115" s="152">
        <f t="shared" si="74"/>
        <v>0.40000000000000008</v>
      </c>
      <c r="I115" s="152">
        <f t="shared" si="74"/>
        <v>0.40000000000000008</v>
      </c>
      <c r="J115" s="152">
        <f>SUM(G115:I115)</f>
        <v>1.0000000000000002</v>
      </c>
      <c r="K115" s="153">
        <f>0.2+H115*Indexation!$C$19/Indexation!$C$3+I115*Indexation!$E$19/Indexation!$E$3</f>
        <v>1.1380629159389597</v>
      </c>
      <c r="L115" s="153" t="s">
        <v>332</v>
      </c>
      <c r="M115" s="52">
        <v>1</v>
      </c>
      <c r="N115" s="154">
        <f>N94</f>
        <v>8.9999999999999979E-20</v>
      </c>
      <c r="O115" s="154">
        <f t="shared" si="75"/>
        <v>1.0242566243450634E-19</v>
      </c>
      <c r="P115" s="154">
        <f t="shared" si="76"/>
        <v>1.0242566243450634E-19</v>
      </c>
      <c r="Q115" s="53"/>
    </row>
    <row r="116" spans="2:17" x14ac:dyDescent="0.25">
      <c r="B116" s="143" t="s">
        <v>367</v>
      </c>
      <c r="C116" s="129" t="s">
        <v>347</v>
      </c>
      <c r="D116" s="115" t="s">
        <v>208</v>
      </c>
      <c r="E116" s="115" t="s">
        <v>211</v>
      </c>
      <c r="F116" s="52" t="s">
        <v>214</v>
      </c>
      <c r="G116" s="152">
        <v>0.2</v>
      </c>
      <c r="H116" s="152">
        <f t="shared" si="74"/>
        <v>0.4</v>
      </c>
      <c r="I116" s="152">
        <f t="shared" si="74"/>
        <v>0.4</v>
      </c>
      <c r="J116" s="152">
        <f>SUM(G116:I116)</f>
        <v>1</v>
      </c>
      <c r="K116" s="153">
        <f>0.2+H116*Indexation!$C$19/Indexation!$C$3+I116*Indexation!$E$19/Indexation!$E$3</f>
        <v>1.1380629159389597</v>
      </c>
      <c r="L116" s="153" t="s">
        <v>333</v>
      </c>
      <c r="M116" s="52">
        <v>4</v>
      </c>
      <c r="N116" s="154">
        <f>N95</f>
        <v>9.9999999999999995E-21</v>
      </c>
      <c r="O116" s="154">
        <f t="shared" si="75"/>
        <v>1.1380629159389597E-20</v>
      </c>
      <c r="P116" s="154">
        <f t="shared" si="76"/>
        <v>4.5522516637558388E-20</v>
      </c>
      <c r="Q116" s="53"/>
    </row>
    <row r="117" spans="2:17" x14ac:dyDescent="0.25">
      <c r="B117" s="143" t="s">
        <v>368</v>
      </c>
      <c r="C117" s="129" t="s">
        <v>348</v>
      </c>
      <c r="D117" s="115" t="s">
        <v>209</v>
      </c>
      <c r="E117" s="115" t="s">
        <v>211</v>
      </c>
      <c r="F117" s="115" t="s">
        <v>212</v>
      </c>
      <c r="G117" s="152">
        <v>0.2</v>
      </c>
      <c r="H117" s="152">
        <f t="shared" si="74"/>
        <v>0.4</v>
      </c>
      <c r="I117" s="152">
        <f t="shared" si="74"/>
        <v>0.4</v>
      </c>
      <c r="J117" s="152">
        <f t="shared" ref="J117" si="77">SUM(G117:I117)</f>
        <v>1</v>
      </c>
      <c r="K117" s="153">
        <f>0.2+H117*Indexation!$C$19/Indexation!$C$3+I117*Indexation!$E$19/Indexation!$E$3</f>
        <v>1.1380629159389597</v>
      </c>
      <c r="L117" s="153" t="s">
        <v>332</v>
      </c>
      <c r="M117" s="52">
        <v>1</v>
      </c>
      <c r="N117" s="154">
        <f>N96</f>
        <v>9.9999999999999995E-21</v>
      </c>
      <c r="O117" s="154">
        <f t="shared" si="75"/>
        <v>1.1380629159389597E-20</v>
      </c>
      <c r="P117" s="154">
        <f t="shared" ref="P117" si="78">M117*O117</f>
        <v>1.1380629159389597E-20</v>
      </c>
      <c r="Q117" s="53"/>
    </row>
    <row r="118" spans="2:17" ht="13.5" thickBot="1" x14ac:dyDescent="0.3">
      <c r="B118" s="164" t="s">
        <v>369</v>
      </c>
      <c r="C118" s="165"/>
      <c r="D118" s="165"/>
      <c r="E118" s="165"/>
      <c r="F118" s="165"/>
      <c r="G118" s="188"/>
      <c r="H118" s="188"/>
      <c r="I118" s="188"/>
      <c r="J118" s="188"/>
      <c r="K118" s="188"/>
      <c r="L118" s="188"/>
      <c r="M118" s="166"/>
      <c r="N118" s="166"/>
      <c r="O118" s="166"/>
      <c r="P118" s="137">
        <f>SUBTOTAL(9,P112:P117)</f>
        <v>2.5037384150657106E-19</v>
      </c>
      <c r="Q118" s="176"/>
    </row>
    <row r="119" spans="2:17" ht="14.25" thickTop="1" thickBot="1" x14ac:dyDescent="0.3">
      <c r="B119" s="177" t="s">
        <v>305</v>
      </c>
      <c r="C119" s="178"/>
      <c r="D119" s="178"/>
      <c r="E119" s="178"/>
      <c r="F119" s="178"/>
      <c r="G119" s="179"/>
      <c r="H119" s="179"/>
      <c r="I119" s="179"/>
      <c r="J119" s="179"/>
      <c r="K119" s="179"/>
      <c r="L119" s="179"/>
      <c r="M119" s="179"/>
      <c r="N119" s="179"/>
      <c r="O119" s="179"/>
      <c r="P119" s="196">
        <f>SUBTOTAL(9,P41:P118)</f>
        <v>4.8144921103675823E-17</v>
      </c>
      <c r="Q119" s="180"/>
    </row>
    <row r="120" spans="2:17" x14ac:dyDescent="0.25">
      <c r="Q120" s="47"/>
    </row>
  </sheetData>
  <autoFilter ref="N1:N120"/>
  <conditionalFormatting sqref="J92:J95">
    <cfRule type="cellIs" dxfId="120" priority="121" operator="greaterThan">
      <formula>1</formula>
    </cfRule>
    <cfRule type="cellIs" dxfId="119" priority="122" operator="lessThan">
      <formula>1</formula>
    </cfRule>
  </conditionalFormatting>
  <conditionalFormatting sqref="J99:J103">
    <cfRule type="cellIs" dxfId="118" priority="119" operator="greaterThan">
      <formula>1</formula>
    </cfRule>
    <cfRule type="cellIs" dxfId="117" priority="120" operator="lessThan">
      <formula>1</formula>
    </cfRule>
  </conditionalFormatting>
  <conditionalFormatting sqref="J106:J110">
    <cfRule type="cellIs" dxfId="116" priority="117" operator="greaterThan">
      <formula>1</formula>
    </cfRule>
    <cfRule type="cellIs" dxfId="115" priority="118" operator="lessThan">
      <formula>1</formula>
    </cfRule>
  </conditionalFormatting>
  <conditionalFormatting sqref="J113:J117">
    <cfRule type="cellIs" dxfId="114" priority="115" operator="greaterThan">
      <formula>1</formula>
    </cfRule>
    <cfRule type="cellIs" dxfId="113" priority="116" operator="lessThan">
      <formula>1</formula>
    </cfRule>
  </conditionalFormatting>
  <conditionalFormatting sqref="J6">
    <cfRule type="cellIs" dxfId="112" priority="105" operator="greaterThan">
      <formula>1</formula>
    </cfRule>
    <cfRule type="cellIs" dxfId="111" priority="106" operator="lessThan">
      <formula>1</formula>
    </cfRule>
  </conditionalFormatting>
  <conditionalFormatting sqref="J10">
    <cfRule type="cellIs" dxfId="110" priority="103" operator="greaterThan">
      <formula>1</formula>
    </cfRule>
    <cfRule type="cellIs" dxfId="109" priority="104" operator="lessThan">
      <formula>1</formula>
    </cfRule>
  </conditionalFormatting>
  <conditionalFormatting sqref="J11">
    <cfRule type="cellIs" dxfId="108" priority="101" operator="greaterThan">
      <formula>1</formula>
    </cfRule>
    <cfRule type="cellIs" dxfId="107" priority="102" operator="lessThan">
      <formula>1</formula>
    </cfRule>
  </conditionalFormatting>
  <conditionalFormatting sqref="J12">
    <cfRule type="cellIs" dxfId="106" priority="99" operator="greaterThan">
      <formula>1</formula>
    </cfRule>
    <cfRule type="cellIs" dxfId="105" priority="100" operator="lessThan">
      <formula>1</formula>
    </cfRule>
  </conditionalFormatting>
  <conditionalFormatting sqref="J13">
    <cfRule type="cellIs" dxfId="104" priority="97" operator="greaterThan">
      <formula>1</formula>
    </cfRule>
    <cfRule type="cellIs" dxfId="103" priority="98" operator="lessThan">
      <formula>1</formula>
    </cfRule>
  </conditionalFormatting>
  <conditionalFormatting sqref="J14">
    <cfRule type="cellIs" dxfId="102" priority="95" operator="greaterThan">
      <formula>1</formula>
    </cfRule>
    <cfRule type="cellIs" dxfId="101" priority="96" operator="lessThan">
      <formula>1</formula>
    </cfRule>
  </conditionalFormatting>
  <conditionalFormatting sqref="J15">
    <cfRule type="cellIs" dxfId="100" priority="93" operator="greaterThan">
      <formula>1</formula>
    </cfRule>
    <cfRule type="cellIs" dxfId="99" priority="94" operator="lessThan">
      <formula>1</formula>
    </cfRule>
  </conditionalFormatting>
  <conditionalFormatting sqref="J16">
    <cfRule type="cellIs" dxfId="98" priority="89" operator="greaterThan">
      <formula>1</formula>
    </cfRule>
    <cfRule type="cellIs" dxfId="97" priority="90" operator="lessThan">
      <formula>1</formula>
    </cfRule>
  </conditionalFormatting>
  <conditionalFormatting sqref="J20">
    <cfRule type="cellIs" dxfId="96" priority="87" operator="greaterThan">
      <formula>1</formula>
    </cfRule>
    <cfRule type="cellIs" dxfId="95" priority="88" operator="lessThan">
      <formula>1</formula>
    </cfRule>
  </conditionalFormatting>
  <conditionalFormatting sqref="J21">
    <cfRule type="cellIs" dxfId="94" priority="85" operator="greaterThan">
      <formula>1</formula>
    </cfRule>
    <cfRule type="cellIs" dxfId="93" priority="86" operator="lessThan">
      <formula>1</formula>
    </cfRule>
  </conditionalFormatting>
  <conditionalFormatting sqref="J22">
    <cfRule type="cellIs" dxfId="92" priority="83" operator="greaterThan">
      <formula>1</formula>
    </cfRule>
    <cfRule type="cellIs" dxfId="91" priority="84" operator="lessThan">
      <formula>1</formula>
    </cfRule>
  </conditionalFormatting>
  <conditionalFormatting sqref="J23">
    <cfRule type="cellIs" dxfId="90" priority="81" operator="greaterThan">
      <formula>1</formula>
    </cfRule>
    <cfRule type="cellIs" dxfId="89" priority="82" operator="lessThan">
      <formula>1</formula>
    </cfRule>
  </conditionalFormatting>
  <conditionalFormatting sqref="J24">
    <cfRule type="cellIs" dxfId="88" priority="79" operator="greaterThan">
      <formula>1</formula>
    </cfRule>
    <cfRule type="cellIs" dxfId="87" priority="80" operator="lessThan">
      <formula>1</formula>
    </cfRule>
  </conditionalFormatting>
  <conditionalFormatting sqref="J25">
    <cfRule type="cellIs" dxfId="86" priority="77" operator="greaterThan">
      <formula>1</formula>
    </cfRule>
    <cfRule type="cellIs" dxfId="85" priority="78" operator="lessThan">
      <formula>1</formula>
    </cfRule>
  </conditionalFormatting>
  <conditionalFormatting sqref="J26">
    <cfRule type="cellIs" dxfId="84" priority="75" operator="greaterThan">
      <formula>1</formula>
    </cfRule>
    <cfRule type="cellIs" dxfId="83" priority="76" operator="lessThan">
      <formula>1</formula>
    </cfRule>
  </conditionalFormatting>
  <conditionalFormatting sqref="J27">
    <cfRule type="cellIs" dxfId="82" priority="73" operator="greaterThan">
      <formula>1</formula>
    </cfRule>
    <cfRule type="cellIs" dxfId="81" priority="74" operator="lessThan">
      <formula>1</formula>
    </cfRule>
  </conditionalFormatting>
  <conditionalFormatting sqref="J28">
    <cfRule type="cellIs" dxfId="80" priority="71" operator="greaterThan">
      <formula>1</formula>
    </cfRule>
    <cfRule type="cellIs" dxfId="79" priority="72" operator="lessThan">
      <formula>1</formula>
    </cfRule>
  </conditionalFormatting>
  <conditionalFormatting sqref="J31">
    <cfRule type="cellIs" dxfId="78" priority="63" operator="greaterThan">
      <formula>1</formula>
    </cfRule>
    <cfRule type="cellIs" dxfId="77" priority="64" operator="lessThan">
      <formula>1</formula>
    </cfRule>
  </conditionalFormatting>
  <conditionalFormatting sqref="J34">
    <cfRule type="cellIs" dxfId="76" priority="61" operator="greaterThan">
      <formula>1</formula>
    </cfRule>
    <cfRule type="cellIs" dxfId="75" priority="62" operator="lessThan">
      <formula>1</formula>
    </cfRule>
  </conditionalFormatting>
  <conditionalFormatting sqref="J96">
    <cfRule type="cellIs" dxfId="74" priority="59" operator="greaterThan">
      <formula>1</formula>
    </cfRule>
    <cfRule type="cellIs" dxfId="73" priority="60" operator="lessThan">
      <formula>1</formula>
    </cfRule>
  </conditionalFormatting>
  <conditionalFormatting sqref="J78">
    <cfRule type="cellIs" dxfId="72" priority="7" operator="greaterThan">
      <formula>1</formula>
    </cfRule>
    <cfRule type="cellIs" dxfId="71" priority="8" operator="lessThan">
      <formula>1</formula>
    </cfRule>
  </conditionalFormatting>
  <conditionalFormatting sqref="J69">
    <cfRule type="cellIs" dxfId="70" priority="5" operator="greaterThan">
      <formula>1</formula>
    </cfRule>
    <cfRule type="cellIs" dxfId="69" priority="6" operator="lessThan">
      <formula>1</formula>
    </cfRule>
  </conditionalFormatting>
  <conditionalFormatting sqref="J42:J45">
    <cfRule type="cellIs" dxfId="68" priority="21" operator="greaterThan">
      <formula>1</formula>
    </cfRule>
    <cfRule type="cellIs" dxfId="67" priority="22" operator="lessThan">
      <formula>1</formula>
    </cfRule>
  </conditionalFormatting>
  <conditionalFormatting sqref="J46:J49">
    <cfRule type="cellIs" dxfId="66" priority="19" operator="greaterThan">
      <formula>1</formula>
    </cfRule>
    <cfRule type="cellIs" dxfId="65" priority="20" operator="lessThan">
      <formula>1</formula>
    </cfRule>
  </conditionalFormatting>
  <conditionalFormatting sqref="J52:J55">
    <cfRule type="cellIs" dxfId="64" priority="17" operator="greaterThan">
      <formula>1</formula>
    </cfRule>
    <cfRule type="cellIs" dxfId="63" priority="18" operator="lessThan">
      <formula>1</formula>
    </cfRule>
  </conditionalFormatting>
  <conditionalFormatting sqref="J62:J68">
    <cfRule type="cellIs" dxfId="62" priority="15" operator="greaterThan">
      <formula>1</formula>
    </cfRule>
    <cfRule type="cellIs" dxfId="61" priority="16" operator="lessThan">
      <formula>1</formula>
    </cfRule>
  </conditionalFormatting>
  <conditionalFormatting sqref="J72:J77">
    <cfRule type="cellIs" dxfId="60" priority="13" operator="greaterThan">
      <formula>1</formula>
    </cfRule>
    <cfRule type="cellIs" dxfId="59" priority="14" operator="lessThan">
      <formula>1</formula>
    </cfRule>
  </conditionalFormatting>
  <conditionalFormatting sqref="J82:J88">
    <cfRule type="cellIs" dxfId="58" priority="11" operator="greaterThan">
      <formula>1</formula>
    </cfRule>
    <cfRule type="cellIs" dxfId="57" priority="12" operator="lessThan">
      <formula>1</formula>
    </cfRule>
  </conditionalFormatting>
  <conditionalFormatting sqref="J56:J59">
    <cfRule type="cellIs" dxfId="56" priority="9" operator="greaterThan">
      <formula>1</formula>
    </cfRule>
    <cfRule type="cellIs" dxfId="55" priority="10" operator="lessThan">
      <formula>1</formula>
    </cfRule>
  </conditionalFormatting>
  <conditionalFormatting sqref="J79">
    <cfRule type="cellIs" dxfId="54" priority="3" operator="greaterThan">
      <formula>1</formula>
    </cfRule>
    <cfRule type="cellIs" dxfId="53" priority="4" operator="lessThan">
      <formula>1</formula>
    </cfRule>
  </conditionalFormatting>
  <conditionalFormatting sqref="J89">
    <cfRule type="cellIs" dxfId="52" priority="1" operator="greaterThan">
      <formula>1</formula>
    </cfRule>
    <cfRule type="cellIs" dxfId="51" priority="2" operator="lessThan">
      <formula>1</formula>
    </cfRule>
  </conditionalFormatting>
  <dataValidations count="1">
    <dataValidation type="list" allowBlank="1" showInputMessage="1" showErrorMessage="1" sqref="P4 P40">
      <formula1>rngCurrencies</formula1>
    </dataValidation>
  </dataValidations>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ignoredErrors>
    <ignoredError sqref="B6:B117"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21"/>
  <sheetViews>
    <sheetView zoomScale="120" zoomScaleNormal="120" workbookViewId="0">
      <selection activeCell="C1" sqref="C1:D1"/>
    </sheetView>
  </sheetViews>
  <sheetFormatPr defaultColWidth="9.140625" defaultRowHeight="15" x14ac:dyDescent="0.25"/>
  <cols>
    <col min="1" max="1" width="13.85546875" style="117" customWidth="1"/>
    <col min="2" max="2" width="15.7109375" style="117" customWidth="1"/>
    <col min="3" max="4" width="15.28515625" style="117" customWidth="1"/>
    <col min="5" max="6" width="16.28515625" style="117" customWidth="1"/>
    <col min="7" max="10" width="14" style="117" customWidth="1"/>
    <col min="11" max="15" width="12.28515625" style="117" customWidth="1"/>
    <col min="16" max="16384" width="9.140625" style="117"/>
  </cols>
  <sheetData>
    <row r="1" spans="1:6" ht="24.75" customHeight="1" x14ac:dyDescent="0.25">
      <c r="B1" s="206" t="s">
        <v>250</v>
      </c>
      <c r="C1" s="206" t="s">
        <v>4</v>
      </c>
      <c r="D1" s="206"/>
      <c r="E1" s="206" t="s">
        <v>58</v>
      </c>
      <c r="F1" s="206"/>
    </row>
    <row r="2" spans="1:6" ht="45" x14ac:dyDescent="0.25">
      <c r="B2" s="206"/>
      <c r="C2" s="128" t="s">
        <v>303</v>
      </c>
      <c r="D2" s="128" t="s">
        <v>251</v>
      </c>
      <c r="E2" s="128" t="s">
        <v>303</v>
      </c>
      <c r="F2" s="128" t="s">
        <v>251</v>
      </c>
    </row>
    <row r="3" spans="1:6" ht="18" x14ac:dyDescent="0.25">
      <c r="A3" s="118" t="s">
        <v>304</v>
      </c>
      <c r="B3" s="125" t="s">
        <v>231</v>
      </c>
      <c r="C3" s="135">
        <v>100</v>
      </c>
      <c r="D3" s="126"/>
      <c r="E3" s="135">
        <v>100</v>
      </c>
      <c r="F3" s="126"/>
    </row>
    <row r="4" spans="1:6" x14ac:dyDescent="0.25">
      <c r="B4" s="125" t="s">
        <v>233</v>
      </c>
      <c r="C4" s="135">
        <f>C3*1.01</f>
        <v>101</v>
      </c>
      <c r="D4" s="127">
        <f>C4/C3-1</f>
        <v>1.0000000000000009E-2</v>
      </c>
      <c r="E4" s="135">
        <f>E3*1.01</f>
        <v>101</v>
      </c>
      <c r="F4" s="127">
        <f>E4/E3-1</f>
        <v>1.0000000000000009E-2</v>
      </c>
    </row>
    <row r="5" spans="1:6" x14ac:dyDescent="0.25">
      <c r="B5" s="125" t="s">
        <v>234</v>
      </c>
      <c r="C5" s="135">
        <f>(C4^2)/C3</f>
        <v>102.01</v>
      </c>
      <c r="D5" s="127">
        <f t="shared" ref="D5:F21" si="0">C5/C4-1</f>
        <v>1.0000000000000009E-2</v>
      </c>
      <c r="E5" s="135">
        <f>(E4^2)/E3</f>
        <v>102.01</v>
      </c>
      <c r="F5" s="127">
        <f t="shared" si="0"/>
        <v>1.0000000000000009E-2</v>
      </c>
    </row>
    <row r="6" spans="1:6" x14ac:dyDescent="0.25">
      <c r="B6" s="125" t="s">
        <v>235</v>
      </c>
      <c r="C6" s="135">
        <f t="shared" ref="C6:E21" si="1">(C5^2)/C4</f>
        <v>103.0301</v>
      </c>
      <c r="D6" s="127">
        <f t="shared" si="0"/>
        <v>1.0000000000000009E-2</v>
      </c>
      <c r="E6" s="135">
        <f t="shared" si="1"/>
        <v>103.0301</v>
      </c>
      <c r="F6" s="127">
        <f t="shared" si="0"/>
        <v>1.0000000000000009E-2</v>
      </c>
    </row>
    <row r="7" spans="1:6" x14ac:dyDescent="0.25">
      <c r="B7" s="125" t="s">
        <v>232</v>
      </c>
      <c r="C7" s="135">
        <f t="shared" si="1"/>
        <v>104.060401</v>
      </c>
      <c r="D7" s="127">
        <f t="shared" si="0"/>
        <v>1.0000000000000009E-2</v>
      </c>
      <c r="E7" s="135">
        <f t="shared" si="1"/>
        <v>104.060401</v>
      </c>
      <c r="F7" s="127">
        <f t="shared" si="0"/>
        <v>1.0000000000000009E-2</v>
      </c>
    </row>
    <row r="8" spans="1:6" x14ac:dyDescent="0.25">
      <c r="B8" s="125" t="s">
        <v>236</v>
      </c>
      <c r="C8" s="135">
        <f t="shared" si="1"/>
        <v>105.10100500999999</v>
      </c>
      <c r="D8" s="127">
        <f t="shared" si="0"/>
        <v>1.0000000000000009E-2</v>
      </c>
      <c r="E8" s="135">
        <f t="shared" si="1"/>
        <v>105.10100500999999</v>
      </c>
      <c r="F8" s="127">
        <f t="shared" si="0"/>
        <v>1.0000000000000009E-2</v>
      </c>
    </row>
    <row r="9" spans="1:6" x14ac:dyDescent="0.25">
      <c r="B9" s="125" t="s">
        <v>237</v>
      </c>
      <c r="C9" s="135">
        <f t="shared" si="1"/>
        <v>106.1520150601</v>
      </c>
      <c r="D9" s="127">
        <f t="shared" si="0"/>
        <v>1.0000000000000009E-2</v>
      </c>
      <c r="E9" s="135">
        <f t="shared" si="1"/>
        <v>106.1520150601</v>
      </c>
      <c r="F9" s="127">
        <f t="shared" si="0"/>
        <v>1.0000000000000009E-2</v>
      </c>
    </row>
    <row r="10" spans="1:6" x14ac:dyDescent="0.25">
      <c r="B10" s="125" t="s">
        <v>238</v>
      </c>
      <c r="C10" s="135">
        <f t="shared" si="1"/>
        <v>107.213535210701</v>
      </c>
      <c r="D10" s="127">
        <f t="shared" si="0"/>
        <v>1.0000000000000009E-2</v>
      </c>
      <c r="E10" s="135">
        <f t="shared" si="1"/>
        <v>107.213535210701</v>
      </c>
      <c r="F10" s="127">
        <f t="shared" si="0"/>
        <v>1.0000000000000009E-2</v>
      </c>
    </row>
    <row r="11" spans="1:6" x14ac:dyDescent="0.25">
      <c r="B11" s="125" t="s">
        <v>239</v>
      </c>
      <c r="C11" s="135">
        <f t="shared" si="1"/>
        <v>108.28567056280801</v>
      </c>
      <c r="D11" s="127">
        <f t="shared" si="0"/>
        <v>1.0000000000000009E-2</v>
      </c>
      <c r="E11" s="135">
        <f t="shared" si="1"/>
        <v>108.28567056280801</v>
      </c>
      <c r="F11" s="127">
        <f t="shared" si="0"/>
        <v>1.0000000000000009E-2</v>
      </c>
    </row>
    <row r="12" spans="1:6" x14ac:dyDescent="0.25">
      <c r="B12" s="125" t="s">
        <v>240</v>
      </c>
      <c r="C12" s="135">
        <f t="shared" si="1"/>
        <v>109.36852726843608</v>
      </c>
      <c r="D12" s="127">
        <f t="shared" si="0"/>
        <v>1.0000000000000009E-2</v>
      </c>
      <c r="E12" s="135">
        <f t="shared" si="1"/>
        <v>109.36852726843608</v>
      </c>
      <c r="F12" s="127">
        <f t="shared" si="0"/>
        <v>1.0000000000000009E-2</v>
      </c>
    </row>
    <row r="13" spans="1:6" x14ac:dyDescent="0.25">
      <c r="B13" s="125" t="s">
        <v>241</v>
      </c>
      <c r="C13" s="135">
        <f t="shared" si="1"/>
        <v>110.46221254112044</v>
      </c>
      <c r="D13" s="127">
        <f t="shared" si="0"/>
        <v>1.0000000000000009E-2</v>
      </c>
      <c r="E13" s="135">
        <f t="shared" si="1"/>
        <v>110.46221254112044</v>
      </c>
      <c r="F13" s="127">
        <f t="shared" si="0"/>
        <v>1.0000000000000009E-2</v>
      </c>
    </row>
    <row r="14" spans="1:6" x14ac:dyDescent="0.25">
      <c r="B14" s="125" t="s">
        <v>242</v>
      </c>
      <c r="C14" s="135">
        <f t="shared" si="1"/>
        <v>111.56683466653165</v>
      </c>
      <c r="D14" s="127">
        <f t="shared" si="0"/>
        <v>1.0000000000000009E-2</v>
      </c>
      <c r="E14" s="135">
        <f t="shared" si="1"/>
        <v>111.56683466653165</v>
      </c>
      <c r="F14" s="127">
        <f t="shared" si="0"/>
        <v>1.0000000000000009E-2</v>
      </c>
    </row>
    <row r="15" spans="1:6" x14ac:dyDescent="0.25">
      <c r="B15" s="125" t="s">
        <v>243</v>
      </c>
      <c r="C15" s="135">
        <f t="shared" si="1"/>
        <v>112.68250301319696</v>
      </c>
      <c r="D15" s="127">
        <f t="shared" si="0"/>
        <v>1.0000000000000009E-2</v>
      </c>
      <c r="E15" s="135">
        <f t="shared" si="1"/>
        <v>112.68250301319696</v>
      </c>
      <c r="F15" s="127">
        <f t="shared" si="0"/>
        <v>1.0000000000000009E-2</v>
      </c>
    </row>
    <row r="16" spans="1:6" x14ac:dyDescent="0.25">
      <c r="B16" s="125" t="s">
        <v>244</v>
      </c>
      <c r="C16" s="135">
        <f t="shared" si="1"/>
        <v>113.80932804332895</v>
      </c>
      <c r="D16" s="127">
        <f t="shared" si="0"/>
        <v>1.0000000000000009E-2</v>
      </c>
      <c r="E16" s="135">
        <f t="shared" si="1"/>
        <v>113.80932804332895</v>
      </c>
      <c r="F16" s="127">
        <f t="shared" si="0"/>
        <v>1.0000000000000009E-2</v>
      </c>
    </row>
    <row r="17" spans="2:6" x14ac:dyDescent="0.25">
      <c r="B17" s="125" t="s">
        <v>245</v>
      </c>
      <c r="C17" s="135">
        <f t="shared" si="1"/>
        <v>114.94742132376226</v>
      </c>
      <c r="D17" s="127">
        <f t="shared" si="0"/>
        <v>1.0000000000000231E-2</v>
      </c>
      <c r="E17" s="135">
        <f t="shared" si="1"/>
        <v>114.94742132376226</v>
      </c>
      <c r="F17" s="127">
        <f t="shared" si="0"/>
        <v>1.0000000000000231E-2</v>
      </c>
    </row>
    <row r="18" spans="2:6" x14ac:dyDescent="0.25">
      <c r="B18" s="125" t="s">
        <v>246</v>
      </c>
      <c r="C18" s="135">
        <f t="shared" si="1"/>
        <v>116.09689553699991</v>
      </c>
      <c r="D18" s="127">
        <f t="shared" si="0"/>
        <v>1.0000000000000231E-2</v>
      </c>
      <c r="E18" s="135">
        <f t="shared" si="1"/>
        <v>116.09689553699991</v>
      </c>
      <c r="F18" s="127">
        <f t="shared" si="0"/>
        <v>1.0000000000000231E-2</v>
      </c>
    </row>
    <row r="19" spans="2:6" x14ac:dyDescent="0.25">
      <c r="B19" s="125" t="s">
        <v>247</v>
      </c>
      <c r="C19" s="135">
        <f t="shared" si="1"/>
        <v>117.25786449236995</v>
      </c>
      <c r="D19" s="127">
        <f t="shared" si="0"/>
        <v>1.0000000000000231E-2</v>
      </c>
      <c r="E19" s="135">
        <f t="shared" si="1"/>
        <v>117.25786449236995</v>
      </c>
      <c r="F19" s="127">
        <f t="shared" si="0"/>
        <v>1.0000000000000231E-2</v>
      </c>
    </row>
    <row r="20" spans="2:6" x14ac:dyDescent="0.25">
      <c r="B20" s="125" t="s">
        <v>248</v>
      </c>
      <c r="C20" s="135">
        <f t="shared" si="1"/>
        <v>118.43044313729369</v>
      </c>
      <c r="D20" s="127">
        <f t="shared" si="0"/>
        <v>1.0000000000000453E-2</v>
      </c>
      <c r="E20" s="135">
        <f t="shared" si="1"/>
        <v>118.43044313729369</v>
      </c>
      <c r="F20" s="127">
        <f t="shared" si="0"/>
        <v>1.0000000000000453E-2</v>
      </c>
    </row>
    <row r="21" spans="2:6" x14ac:dyDescent="0.25">
      <c r="B21" s="125" t="s">
        <v>249</v>
      </c>
      <c r="C21" s="135">
        <f t="shared" si="1"/>
        <v>119.61474756866667</v>
      </c>
      <c r="D21" s="127">
        <f t="shared" si="0"/>
        <v>1.0000000000000453E-2</v>
      </c>
      <c r="E21" s="135">
        <f t="shared" si="1"/>
        <v>119.61474756866667</v>
      </c>
      <c r="F21" s="127">
        <f t="shared" si="0"/>
        <v>1.0000000000000453E-2</v>
      </c>
    </row>
  </sheetData>
  <mergeCells count="3">
    <mergeCell ref="C1:D1"/>
    <mergeCell ref="E1:F1"/>
    <mergeCell ref="B1:B2"/>
  </mergeCells>
  <pageMargins left="0.7" right="0.7" top="0.75" bottom="0.75" header="0.3" footer="0.3"/>
  <pageSetup paperSize="9" orientation="portrait" verticalDpi="0" r:id="rId1"/>
  <ignoredErrors>
    <ignoredError sqref="D4:D21 E4:E2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T31"/>
  <sheetViews>
    <sheetView zoomScaleNormal="100" workbookViewId="0">
      <pane xSplit="1" ySplit="2" topLeftCell="B3" activePane="bottomRight" state="frozen"/>
      <selection activeCell="D21" sqref="C21:D21"/>
      <selection pane="topRight" activeCell="D21" sqref="C21:D21"/>
      <selection pane="bottomLeft" activeCell="D21" sqref="C21:D21"/>
      <selection pane="bottomRight" activeCell="E11" sqref="E11"/>
    </sheetView>
  </sheetViews>
  <sheetFormatPr defaultRowHeight="15" x14ac:dyDescent="0.25"/>
  <cols>
    <col min="1" max="1" width="1.7109375" customWidth="1"/>
    <col min="2" max="2" width="20.7109375" customWidth="1"/>
    <col min="3" max="3" width="28.85546875" bestFit="1" customWidth="1"/>
    <col min="4" max="4" width="17.5703125" customWidth="1"/>
    <col min="5" max="5" width="13" customWidth="1"/>
    <col min="6" max="6" width="13.28515625" customWidth="1"/>
    <col min="7" max="7" width="17.28515625" customWidth="1"/>
    <col min="8" max="8" width="19.7109375" customWidth="1"/>
    <col min="9" max="9" width="15" style="7" bestFit="1" customWidth="1"/>
    <col min="10" max="10" width="23.7109375" style="7" customWidth="1"/>
    <col min="11" max="11" width="3.7109375" customWidth="1"/>
  </cols>
  <sheetData>
    <row r="1" spans="2:20" ht="133.5" customHeight="1" x14ac:dyDescent="0.25">
      <c r="B1" s="106" t="s">
        <v>139</v>
      </c>
      <c r="C1" s="106" t="s">
        <v>140</v>
      </c>
      <c r="D1" s="140" t="s">
        <v>141</v>
      </c>
      <c r="E1" s="141" t="s">
        <v>296</v>
      </c>
      <c r="F1" s="141" t="s">
        <v>298</v>
      </c>
      <c r="G1" s="140" t="s">
        <v>142</v>
      </c>
      <c r="H1" s="140" t="s">
        <v>143</v>
      </c>
      <c r="I1" s="106" t="s">
        <v>137</v>
      </c>
      <c r="J1" s="107" t="s">
        <v>138</v>
      </c>
      <c r="K1" s="108"/>
      <c r="L1" s="207" t="s">
        <v>95</v>
      </c>
      <c r="M1" s="207"/>
      <c r="P1" s="40"/>
      <c r="Q1" s="40"/>
      <c r="R1" s="40"/>
      <c r="S1" s="40"/>
      <c r="T1" s="40"/>
    </row>
    <row r="2" spans="2:20" s="124" customFormat="1" ht="30" x14ac:dyDescent="0.25">
      <c r="B2" s="117" t="s">
        <v>9</v>
      </c>
      <c r="C2" s="117" t="s">
        <v>5</v>
      </c>
      <c r="D2" s="118" t="s">
        <v>0</v>
      </c>
      <c r="E2" s="119" t="s">
        <v>297</v>
      </c>
      <c r="F2" s="119" t="s">
        <v>288</v>
      </c>
      <c r="G2" s="119" t="s">
        <v>63</v>
      </c>
      <c r="H2" s="117" t="s">
        <v>19</v>
      </c>
      <c r="I2" s="120" t="s">
        <v>76</v>
      </c>
      <c r="J2" s="120" t="s">
        <v>37</v>
      </c>
      <c r="K2" s="121"/>
      <c r="L2" s="122" t="s">
        <v>92</v>
      </c>
      <c r="M2" s="123">
        <v>0</v>
      </c>
    </row>
    <row r="3" spans="2:20" ht="15" customHeight="1" x14ac:dyDescent="0.25">
      <c r="B3" t="s">
        <v>216</v>
      </c>
      <c r="C3" t="s">
        <v>67</v>
      </c>
      <c r="D3" s="18"/>
      <c r="E3" s="42"/>
      <c r="F3" s="36"/>
      <c r="G3" s="5">
        <f>CLIN2_Labour102[[#This Row],[quantity]]*CLIN2_Labour102[[#This Row],[Rate as of BASE PERIOD]]</f>
        <v>0</v>
      </c>
      <c r="H3" s="41">
        <f>CLIN2_Labour102[[#This Row],[Extended cost]]*$M$2</f>
        <v>0</v>
      </c>
      <c r="I3" s="41">
        <f>CLIN2_Labour102[[#This Row],[Extended cost]]+CLIN2_Labour102[[#This Row],[Profit ]]</f>
        <v>0</v>
      </c>
    </row>
    <row r="4" spans="2:20" ht="15" customHeight="1" x14ac:dyDescent="0.25">
      <c r="B4" t="s">
        <v>117</v>
      </c>
      <c r="C4" t="s">
        <v>67</v>
      </c>
      <c r="D4" s="18"/>
      <c r="E4" s="42"/>
      <c r="F4" s="36"/>
      <c r="G4" s="5">
        <f>CLIN2_Labour102[[#This Row],[quantity]]*CLIN2_Labour102[[#This Row],[Rate as of BASE PERIOD]]</f>
        <v>0</v>
      </c>
      <c r="H4" s="41">
        <f>CLIN2_Labour102[[#This Row],[Extended cost]]*$M$2</f>
        <v>0</v>
      </c>
      <c r="I4" s="41">
        <f>CLIN2_Labour102[[#This Row],[Extended cost]]+CLIN2_Labour102[[#This Row],[Profit ]]</f>
        <v>0</v>
      </c>
    </row>
    <row r="5" spans="2:20" ht="15" customHeight="1" x14ac:dyDescent="0.25">
      <c r="B5" t="s">
        <v>118</v>
      </c>
      <c r="C5" t="s">
        <v>67</v>
      </c>
      <c r="D5" s="18"/>
      <c r="E5" s="42"/>
      <c r="F5" s="36"/>
      <c r="G5" s="5">
        <f>CLIN2_Labour102[[#This Row],[quantity]]*CLIN2_Labour102[[#This Row],[Rate as of BASE PERIOD]]</f>
        <v>0</v>
      </c>
      <c r="H5" s="41">
        <f>CLIN2_Labour102[[#This Row],[Extended cost]]*$M$2</f>
        <v>0</v>
      </c>
      <c r="I5" s="41">
        <f>CLIN2_Labour102[[#This Row],[Extended cost]]+CLIN2_Labour102[[#This Row],[Profit ]]</f>
        <v>0</v>
      </c>
    </row>
    <row r="6" spans="2:20" ht="15" customHeight="1" x14ac:dyDescent="0.25">
      <c r="B6" t="s">
        <v>119</v>
      </c>
      <c r="C6" t="s">
        <v>67</v>
      </c>
      <c r="D6" s="18"/>
      <c r="E6" s="42"/>
      <c r="F6" s="36"/>
      <c r="G6" s="5">
        <f>CLIN2_Labour102[[#This Row],[quantity]]*CLIN2_Labour102[[#This Row],[Rate as of BASE PERIOD]]</f>
        <v>0</v>
      </c>
      <c r="H6" s="41">
        <f>CLIN2_Labour102[[#This Row],[Extended cost]]*$M$2</f>
        <v>0</v>
      </c>
      <c r="I6" s="41">
        <f>CLIN2_Labour102[[#This Row],[Extended cost]]+CLIN2_Labour102[[#This Row],[Profit ]]</f>
        <v>0</v>
      </c>
    </row>
    <row r="7" spans="2:20" ht="15" customHeight="1" x14ac:dyDescent="0.25">
      <c r="B7" t="s">
        <v>217</v>
      </c>
      <c r="C7" t="s">
        <v>67</v>
      </c>
      <c r="D7" s="18"/>
      <c r="E7" s="42"/>
      <c r="F7" s="36"/>
      <c r="G7" s="5">
        <f>CLIN2_Labour102[[#This Row],[quantity]]*CLIN2_Labour102[[#This Row],[Rate as of BASE PERIOD]]</f>
        <v>0</v>
      </c>
      <c r="H7" s="41">
        <f>CLIN2_Labour102[[#This Row],[Extended cost]]*$M$2</f>
        <v>0</v>
      </c>
      <c r="I7" s="41">
        <f>CLIN2_Labour102[[#This Row],[Extended cost]]+CLIN2_Labour102[[#This Row],[Profit ]]</f>
        <v>0</v>
      </c>
    </row>
    <row r="8" spans="2:20" ht="15" customHeight="1" x14ac:dyDescent="0.25">
      <c r="B8" t="s">
        <v>218</v>
      </c>
      <c r="C8" t="s">
        <v>67</v>
      </c>
      <c r="D8" s="18"/>
      <c r="E8" s="42"/>
      <c r="F8" s="36"/>
      <c r="G8" s="5">
        <f>CLIN2_Labour102[[#This Row],[quantity]]*CLIN2_Labour102[[#This Row],[Rate as of BASE PERIOD]]</f>
        <v>0</v>
      </c>
      <c r="H8" s="41">
        <f>CLIN2_Labour102[[#This Row],[Extended cost]]*$M$2</f>
        <v>0</v>
      </c>
      <c r="I8" s="41">
        <f>CLIN2_Labour102[[#This Row],[Extended cost]]+CLIN2_Labour102[[#This Row],[Profit ]]</f>
        <v>0</v>
      </c>
    </row>
    <row r="9" spans="2:20" ht="15" customHeight="1" x14ac:dyDescent="0.25">
      <c r="B9" t="s">
        <v>219</v>
      </c>
      <c r="C9" t="s">
        <v>67</v>
      </c>
      <c r="D9" s="18"/>
      <c r="E9" s="42"/>
      <c r="F9" s="36"/>
      <c r="G9" s="5">
        <f>CLIN2_Labour102[[#This Row],[quantity]]*CLIN2_Labour102[[#This Row],[Rate as of BASE PERIOD]]</f>
        <v>0</v>
      </c>
      <c r="H9" s="41">
        <f>CLIN2_Labour102[[#This Row],[Extended cost]]*$M$2</f>
        <v>0</v>
      </c>
      <c r="I9" s="41">
        <f>CLIN2_Labour102[[#This Row],[Extended cost]]+CLIN2_Labour102[[#This Row],[Profit ]]</f>
        <v>0</v>
      </c>
    </row>
    <row r="10" spans="2:20" ht="15" customHeight="1" x14ac:dyDescent="0.25">
      <c r="B10" t="s">
        <v>220</v>
      </c>
      <c r="C10" t="s">
        <v>67</v>
      </c>
      <c r="D10" s="18"/>
      <c r="E10" s="42"/>
      <c r="F10" s="36"/>
      <c r="G10" s="5">
        <f>CLIN2_Labour102[[#This Row],[quantity]]*CLIN2_Labour102[[#This Row],[Rate as of BASE PERIOD]]</f>
        <v>0</v>
      </c>
      <c r="H10" s="41">
        <f>CLIN2_Labour102[[#This Row],[Extended cost]]*$M$2</f>
        <v>0</v>
      </c>
      <c r="I10" s="41">
        <f>CLIN2_Labour102[[#This Row],[Extended cost]]+CLIN2_Labour102[[#This Row],[Profit ]]</f>
        <v>0</v>
      </c>
    </row>
    <row r="11" spans="2:20" ht="15" customHeight="1" x14ac:dyDescent="0.25">
      <c r="B11" t="s">
        <v>120</v>
      </c>
      <c r="C11" t="s">
        <v>67</v>
      </c>
      <c r="D11" s="18"/>
      <c r="E11" s="42"/>
      <c r="F11" s="36"/>
      <c r="G11" s="5">
        <f>CLIN2_Labour102[[#This Row],[quantity]]*CLIN2_Labour102[[#This Row],[Rate as of BASE PERIOD]]</f>
        <v>0</v>
      </c>
      <c r="H11" s="41">
        <f>CLIN2_Labour102[[#This Row],[Extended cost]]*$M$2</f>
        <v>0</v>
      </c>
      <c r="I11" s="41">
        <f>CLIN2_Labour102[[#This Row],[Extended cost]]+CLIN2_Labour102[[#This Row],[Profit ]]</f>
        <v>0</v>
      </c>
    </row>
    <row r="12" spans="2:20" ht="15" customHeight="1" x14ac:dyDescent="0.25">
      <c r="B12" t="s">
        <v>121</v>
      </c>
      <c r="C12" t="s">
        <v>67</v>
      </c>
      <c r="D12" s="18"/>
      <c r="E12" s="42"/>
      <c r="F12" s="36"/>
      <c r="G12" s="5">
        <f>CLIN2_Labour102[[#This Row],[quantity]]*CLIN2_Labour102[[#This Row],[Rate as of BASE PERIOD]]</f>
        <v>0</v>
      </c>
      <c r="H12" s="41">
        <f>CLIN2_Labour102[[#This Row],[Extended cost]]*$M$2</f>
        <v>0</v>
      </c>
      <c r="I12" s="41">
        <f>CLIN2_Labour102[[#This Row],[Extended cost]]+CLIN2_Labour102[[#This Row],[Profit ]]</f>
        <v>0</v>
      </c>
    </row>
    <row r="13" spans="2:20" ht="15" customHeight="1" x14ac:dyDescent="0.25">
      <c r="B13" t="s">
        <v>122</v>
      </c>
      <c r="C13" t="s">
        <v>67</v>
      </c>
      <c r="D13" s="18"/>
      <c r="E13" s="42"/>
      <c r="F13" s="36"/>
      <c r="G13" s="5">
        <f>CLIN2_Labour102[[#This Row],[quantity]]*CLIN2_Labour102[[#This Row],[Rate as of BASE PERIOD]]</f>
        <v>0</v>
      </c>
      <c r="H13" s="41">
        <f>CLIN2_Labour102[[#This Row],[Extended cost]]*$M$2</f>
        <v>0</v>
      </c>
      <c r="I13" s="41">
        <f>CLIN2_Labour102[[#This Row],[Extended cost]]+CLIN2_Labour102[[#This Row],[Profit ]]</f>
        <v>0</v>
      </c>
    </row>
    <row r="14" spans="2:20" ht="15" customHeight="1" x14ac:dyDescent="0.25">
      <c r="B14" t="s">
        <v>221</v>
      </c>
      <c r="C14" t="s">
        <v>67</v>
      </c>
      <c r="D14" s="18"/>
      <c r="E14" s="42"/>
      <c r="F14" s="36"/>
      <c r="G14" s="5">
        <f>CLIN2_Labour102[[#This Row],[quantity]]*CLIN2_Labour102[[#This Row],[Rate as of BASE PERIOD]]</f>
        <v>0</v>
      </c>
      <c r="H14" s="41">
        <f>CLIN2_Labour102[[#This Row],[Extended cost]]*$M$2</f>
        <v>0</v>
      </c>
      <c r="I14" s="41">
        <f>CLIN2_Labour102[[#This Row],[Extended cost]]+CLIN2_Labour102[[#This Row],[Profit ]]</f>
        <v>0</v>
      </c>
    </row>
    <row r="15" spans="2:20" ht="15" customHeight="1" x14ac:dyDescent="0.25">
      <c r="B15" t="s">
        <v>222</v>
      </c>
      <c r="C15" t="s">
        <v>67</v>
      </c>
      <c r="D15" s="18"/>
      <c r="E15" s="42"/>
      <c r="F15" s="36"/>
      <c r="G15" s="5">
        <f>CLIN2_Labour102[[#This Row],[quantity]]*CLIN2_Labour102[[#This Row],[Rate as of BASE PERIOD]]</f>
        <v>0</v>
      </c>
      <c r="H15" s="41">
        <f>CLIN2_Labour102[[#This Row],[Extended cost]]*$M$2</f>
        <v>0</v>
      </c>
      <c r="I15" s="41">
        <f>CLIN2_Labour102[[#This Row],[Extended cost]]+CLIN2_Labour102[[#This Row],[Profit ]]</f>
        <v>0</v>
      </c>
    </row>
    <row r="16" spans="2:20" ht="15" customHeight="1" x14ac:dyDescent="0.25">
      <c r="B16" t="s">
        <v>223</v>
      </c>
      <c r="C16" t="s">
        <v>67</v>
      </c>
      <c r="D16" s="18"/>
      <c r="E16" s="42"/>
      <c r="F16" s="36"/>
      <c r="G16" s="5">
        <f>CLIN2_Labour102[[#This Row],[quantity]]*CLIN2_Labour102[[#This Row],[Rate as of BASE PERIOD]]</f>
        <v>0</v>
      </c>
      <c r="H16" s="41">
        <f>CLIN2_Labour102[[#This Row],[Extended cost]]*$M$2</f>
        <v>0</v>
      </c>
      <c r="I16" s="41">
        <f>CLIN2_Labour102[[#This Row],[Extended cost]]+CLIN2_Labour102[[#This Row],[Profit ]]</f>
        <v>0</v>
      </c>
    </row>
    <row r="17" spans="2:10" ht="15" customHeight="1" x14ac:dyDescent="0.25">
      <c r="B17" t="s">
        <v>224</v>
      </c>
      <c r="C17" t="s">
        <v>67</v>
      </c>
      <c r="D17" s="18"/>
      <c r="E17" s="42"/>
      <c r="F17" s="36"/>
      <c r="G17" s="5">
        <f>CLIN2_Labour102[[#This Row],[quantity]]*CLIN2_Labour102[[#This Row],[Rate as of BASE PERIOD]]</f>
        <v>0</v>
      </c>
      <c r="H17" s="41">
        <f>CLIN2_Labour102[[#This Row],[Extended cost]]*$M$2</f>
        <v>0</v>
      </c>
      <c r="I17" s="41">
        <f>CLIN2_Labour102[[#This Row],[Extended cost]]+CLIN2_Labour102[[#This Row],[Profit ]]</f>
        <v>0</v>
      </c>
    </row>
    <row r="18" spans="2:10" ht="15" customHeight="1" x14ac:dyDescent="0.25">
      <c r="B18" t="s">
        <v>225</v>
      </c>
      <c r="C18" t="s">
        <v>67</v>
      </c>
      <c r="D18" s="18"/>
      <c r="E18" s="42"/>
      <c r="F18" s="36"/>
      <c r="G18" s="5">
        <f>CLIN2_Labour102[[#This Row],[quantity]]*CLIN2_Labour102[[#This Row],[Rate as of BASE PERIOD]]</f>
        <v>0</v>
      </c>
      <c r="H18" s="41">
        <f>CLIN2_Labour102[[#This Row],[Extended cost]]*$M$2</f>
        <v>0</v>
      </c>
      <c r="I18" s="41">
        <f>CLIN2_Labour102[[#This Row],[Extended cost]]+CLIN2_Labour102[[#This Row],[Profit ]]</f>
        <v>0</v>
      </c>
    </row>
    <row r="19" spans="2:10" ht="15" customHeight="1" x14ac:dyDescent="0.25">
      <c r="B19" t="s">
        <v>226</v>
      </c>
      <c r="C19" t="s">
        <v>67</v>
      </c>
      <c r="D19" s="18"/>
      <c r="E19" s="42"/>
      <c r="F19" s="36"/>
      <c r="G19" s="5">
        <f>CLIN2_Labour102[[#This Row],[quantity]]*CLIN2_Labour102[[#This Row],[Rate as of BASE PERIOD]]</f>
        <v>0</v>
      </c>
      <c r="H19" s="41">
        <f>CLIN2_Labour102[[#This Row],[Extended cost]]*$M$2</f>
        <v>0</v>
      </c>
      <c r="I19" s="41">
        <f>CLIN2_Labour102[[#This Row],[Extended cost]]+CLIN2_Labour102[[#This Row],[Profit ]]</f>
        <v>0</v>
      </c>
    </row>
    <row r="20" spans="2:10" ht="15" customHeight="1" x14ac:dyDescent="0.25">
      <c r="B20" t="s">
        <v>227</v>
      </c>
      <c r="C20" t="s">
        <v>67</v>
      </c>
      <c r="D20" s="18"/>
      <c r="E20" s="42"/>
      <c r="F20" s="36"/>
      <c r="G20" s="5">
        <f>CLIN2_Labour102[[#This Row],[quantity]]*CLIN2_Labour102[[#This Row],[Rate as of BASE PERIOD]]</f>
        <v>0</v>
      </c>
      <c r="H20" s="41">
        <f>CLIN2_Labour102[[#This Row],[Extended cost]]*$M$2</f>
        <v>0</v>
      </c>
      <c r="I20" s="41">
        <f>CLIN2_Labour102[[#This Row],[Extended cost]]+CLIN2_Labour102[[#This Row],[Profit ]]</f>
        <v>0</v>
      </c>
    </row>
    <row r="21" spans="2:10" ht="15" customHeight="1" x14ac:dyDescent="0.25">
      <c r="B21" t="s">
        <v>228</v>
      </c>
      <c r="C21" t="s">
        <v>67</v>
      </c>
      <c r="D21" s="18"/>
      <c r="E21" s="42"/>
      <c r="F21" s="36"/>
      <c r="G21" s="5">
        <f>CLIN2_Labour102[[#This Row],[quantity]]*CLIN2_Labour102[[#This Row],[Rate as of BASE PERIOD]]</f>
        <v>0</v>
      </c>
      <c r="H21" s="41">
        <f>CLIN2_Labour102[[#This Row],[Extended cost]]*$M$2</f>
        <v>0</v>
      </c>
      <c r="I21" s="41">
        <f>CLIN2_Labour102[[#This Row],[Extended cost]]+CLIN2_Labour102[[#This Row],[Profit ]]</f>
        <v>0</v>
      </c>
    </row>
    <row r="22" spans="2:10" ht="15" customHeight="1" x14ac:dyDescent="0.25">
      <c r="B22" t="s">
        <v>229</v>
      </c>
      <c r="C22" t="s">
        <v>67</v>
      </c>
      <c r="D22" s="18"/>
      <c r="E22" s="42"/>
      <c r="F22" s="36"/>
      <c r="G22" s="5">
        <f>CLIN2_Labour102[[#This Row],[quantity]]*CLIN2_Labour102[[#This Row],[Rate as of BASE PERIOD]]</f>
        <v>0</v>
      </c>
      <c r="H22" s="41">
        <f>CLIN2_Labour102[[#This Row],[Extended cost]]*$M$2</f>
        <v>0</v>
      </c>
      <c r="I22" s="41">
        <f>CLIN2_Labour102[[#This Row],[Extended cost]]+CLIN2_Labour102[[#This Row],[Profit ]]</f>
        <v>0</v>
      </c>
    </row>
    <row r="23" spans="2:10" ht="15" customHeight="1" x14ac:dyDescent="0.25">
      <c r="B23" t="s">
        <v>323</v>
      </c>
      <c r="C23" t="s">
        <v>67</v>
      </c>
      <c r="D23" s="18"/>
      <c r="E23" s="42"/>
      <c r="F23" s="36"/>
      <c r="G23" s="5">
        <f>CLIN2_Labour102[[#This Row],[quantity]]*CLIN2_Labour102[[#This Row],[Rate as of BASE PERIOD]]</f>
        <v>0</v>
      </c>
      <c r="H23" s="41">
        <f>CLIN2_Labour102[[#This Row],[Extended cost]]*$M$2</f>
        <v>0</v>
      </c>
      <c r="I23" s="41">
        <f>CLIN2_Labour102[[#This Row],[Extended cost]]+CLIN2_Labour102[[#This Row],[Profit ]]</f>
        <v>0</v>
      </c>
    </row>
    <row r="24" spans="2:10" ht="15" customHeight="1" x14ac:dyDescent="0.25">
      <c r="B24" t="s">
        <v>324</v>
      </c>
      <c r="C24" t="s">
        <v>67</v>
      </c>
      <c r="D24" s="18"/>
      <c r="E24" s="42"/>
      <c r="F24" s="36"/>
      <c r="G24" s="5">
        <f>CLIN2_Labour102[[#This Row],[quantity]]*CLIN2_Labour102[[#This Row],[Rate as of BASE PERIOD]]</f>
        <v>0</v>
      </c>
      <c r="H24" s="41">
        <f>CLIN2_Labour102[[#This Row],[Extended cost]]*$M$2</f>
        <v>0</v>
      </c>
      <c r="I24" s="41">
        <f>CLIN2_Labour102[[#This Row],[Extended cost]]+CLIN2_Labour102[[#This Row],[Profit ]]</f>
        <v>0</v>
      </c>
    </row>
    <row r="25" spans="2:10" ht="15" customHeight="1" x14ac:dyDescent="0.25">
      <c r="B25" t="s">
        <v>325</v>
      </c>
      <c r="C25" t="s">
        <v>67</v>
      </c>
      <c r="D25" s="18"/>
      <c r="E25" s="42"/>
      <c r="F25" s="36"/>
      <c r="G25" s="5">
        <f>CLIN2_Labour102[[#This Row],[quantity]]*CLIN2_Labour102[[#This Row],[Rate as of BASE PERIOD]]</f>
        <v>0</v>
      </c>
      <c r="H25" s="41">
        <f>CLIN2_Labour102[[#This Row],[Extended cost]]*$M$2</f>
        <v>0</v>
      </c>
      <c r="I25" s="41">
        <f>CLIN2_Labour102[[#This Row],[Extended cost]]+CLIN2_Labour102[[#This Row],[Profit ]]</f>
        <v>0</v>
      </c>
    </row>
    <row r="26" spans="2:10" ht="15" customHeight="1" x14ac:dyDescent="0.25">
      <c r="B26" t="s">
        <v>326</v>
      </c>
      <c r="C26" t="s">
        <v>67</v>
      </c>
      <c r="D26" s="18"/>
      <c r="E26" s="42"/>
      <c r="F26" s="36"/>
      <c r="G26" s="5">
        <f>CLIN2_Labour102[[#This Row],[quantity]]*CLIN2_Labour102[[#This Row],[Rate as of BASE PERIOD]]</f>
        <v>0</v>
      </c>
      <c r="H26" s="41">
        <f>CLIN2_Labour102[[#This Row],[Extended cost]]*$M$2</f>
        <v>0</v>
      </c>
      <c r="I26" s="41">
        <f>CLIN2_Labour102[[#This Row],[Extended cost]]+CLIN2_Labour102[[#This Row],[Profit ]]</f>
        <v>0</v>
      </c>
    </row>
    <row r="27" spans="2:10" ht="15" customHeight="1" x14ac:dyDescent="0.25">
      <c r="B27" t="s">
        <v>327</v>
      </c>
      <c r="C27" t="s">
        <v>67</v>
      </c>
      <c r="D27" s="18"/>
      <c r="E27" s="42"/>
      <c r="F27" s="36"/>
      <c r="G27" s="5">
        <f>CLIN2_Labour102[[#This Row],[quantity]]*CLIN2_Labour102[[#This Row],[Rate as of BASE PERIOD]]</f>
        <v>0</v>
      </c>
      <c r="H27" s="41">
        <f>CLIN2_Labour102[[#This Row],[Extended cost]]*$M$2</f>
        <v>0</v>
      </c>
      <c r="I27" s="41">
        <f>CLIN2_Labour102[[#This Row],[Extended cost]]+CLIN2_Labour102[[#This Row],[Profit ]]</f>
        <v>0</v>
      </c>
    </row>
    <row r="28" spans="2:10" ht="15" customHeight="1" x14ac:dyDescent="0.25">
      <c r="B28" t="s">
        <v>328</v>
      </c>
      <c r="C28" t="s">
        <v>67</v>
      </c>
      <c r="D28" s="18"/>
      <c r="E28" s="42"/>
      <c r="F28" s="36"/>
      <c r="G28" s="5">
        <f>CLIN2_Labour102[[#This Row],[quantity]]*CLIN2_Labour102[[#This Row],[Rate as of BASE PERIOD]]</f>
        <v>0</v>
      </c>
      <c r="H28" s="41">
        <f>CLIN2_Labour102[[#This Row],[Extended cost]]*$M$2</f>
        <v>0</v>
      </c>
      <c r="I28" s="41">
        <f>CLIN2_Labour102[[#This Row],[Extended cost]]+CLIN2_Labour102[[#This Row],[Profit ]]</f>
        <v>0</v>
      </c>
    </row>
    <row r="29" spans="2:10" ht="15" customHeight="1" x14ac:dyDescent="0.25">
      <c r="B29" t="s">
        <v>329</v>
      </c>
      <c r="C29" t="s">
        <v>67</v>
      </c>
      <c r="D29" s="18"/>
      <c r="E29" s="42"/>
      <c r="F29" s="36"/>
      <c r="G29" s="5">
        <f>CLIN2_Labour102[[#This Row],[quantity]]*CLIN2_Labour102[[#This Row],[Rate as of BASE PERIOD]]</f>
        <v>0</v>
      </c>
      <c r="H29" s="41">
        <f>CLIN2_Labour102[[#This Row],[Extended cost]]*$M$2</f>
        <v>0</v>
      </c>
      <c r="I29" s="41">
        <f>CLIN2_Labour102[[#This Row],[Extended cost]]+CLIN2_Labour102[[#This Row],[Profit ]]</f>
        <v>0</v>
      </c>
    </row>
    <row r="30" spans="2:10" x14ac:dyDescent="0.25">
      <c r="B30" t="s">
        <v>52</v>
      </c>
      <c r="D30" s="147"/>
      <c r="F30" s="147"/>
      <c r="G30" s="147"/>
      <c r="H30" s="147"/>
      <c r="I30" s="148">
        <f>SUBTOTAL(109,CLIN2_Labour102[Fully burdened cost])</f>
        <v>0</v>
      </c>
      <c r="J30" s="147"/>
    </row>
    <row r="31" spans="2:10" x14ac:dyDescent="0.25">
      <c r="B31" s="109" t="s">
        <v>163</v>
      </c>
    </row>
  </sheetData>
  <mergeCells count="1">
    <mergeCell ref="L1:M1"/>
  </mergeCells>
  <dataValidations count="2">
    <dataValidation type="list" allowBlank="1" showInputMessage="1" showErrorMessage="1" sqref="B3:B29">
      <formula1>Clin_List</formula1>
    </dataValidation>
    <dataValidation type="list" allowBlank="1" showInputMessage="1" showErrorMessage="1" sqref="D3:D29">
      <formula1>rngCurrencies</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31"/>
  <sheetViews>
    <sheetView zoomScaleNormal="100" workbookViewId="0">
      <pane xSplit="1" ySplit="2" topLeftCell="B3" activePane="bottomRight" state="frozen"/>
      <selection activeCell="D21" sqref="C21:D21"/>
      <selection pane="topRight" activeCell="D21" sqref="C21:D21"/>
      <selection pane="bottomLeft" activeCell="D21" sqref="C21:D21"/>
      <selection pane="bottomRight" activeCell="D12" sqref="D12"/>
    </sheetView>
  </sheetViews>
  <sheetFormatPr defaultRowHeight="15" x14ac:dyDescent="0.25"/>
  <cols>
    <col min="1" max="1" width="1.7109375" customWidth="1"/>
    <col min="2" max="2" width="20.7109375" customWidth="1"/>
    <col min="3" max="3" width="34.28515625" customWidth="1"/>
    <col min="4" max="4" width="41.28515625" customWidth="1"/>
    <col min="5" max="5" width="18" customWidth="1"/>
    <col min="7" max="7" width="11.5703125" customWidth="1"/>
    <col min="8" max="8" width="10.42578125" customWidth="1"/>
    <col min="9" max="9" width="17.5703125" customWidth="1"/>
    <col min="10" max="10" width="15.140625" style="7" customWidth="1"/>
    <col min="11" max="11" width="26" customWidth="1"/>
    <col min="12" max="12" width="3.7109375" customWidth="1"/>
  </cols>
  <sheetData>
    <row r="1" spans="2:14" ht="124.5" x14ac:dyDescent="0.25">
      <c r="B1" s="106" t="s">
        <v>144</v>
      </c>
      <c r="C1" s="106" t="s">
        <v>145</v>
      </c>
      <c r="D1" s="106" t="s">
        <v>146</v>
      </c>
      <c r="E1" s="140" t="s">
        <v>141</v>
      </c>
      <c r="F1" s="141" t="s">
        <v>300</v>
      </c>
      <c r="G1" s="141" t="s">
        <v>301</v>
      </c>
      <c r="H1" s="141" t="s">
        <v>147</v>
      </c>
      <c r="I1" s="106" t="s">
        <v>143</v>
      </c>
      <c r="J1" s="106" t="s">
        <v>137</v>
      </c>
      <c r="K1" s="107" t="s">
        <v>138</v>
      </c>
      <c r="L1" s="108"/>
      <c r="M1" s="208" t="s">
        <v>96</v>
      </c>
      <c r="N1" s="208"/>
    </row>
    <row r="2" spans="2:14" ht="45" x14ac:dyDescent="0.25">
      <c r="B2" s="1" t="s">
        <v>9</v>
      </c>
      <c r="C2" s="1" t="s">
        <v>77</v>
      </c>
      <c r="D2" s="19" t="s">
        <v>3</v>
      </c>
      <c r="E2" s="9" t="s">
        <v>75</v>
      </c>
      <c r="F2" s="119" t="s">
        <v>297</v>
      </c>
      <c r="G2" s="119" t="s">
        <v>289</v>
      </c>
      <c r="H2" s="11" t="s">
        <v>63</v>
      </c>
      <c r="I2" s="11" t="s">
        <v>2</v>
      </c>
      <c r="J2" s="10" t="s">
        <v>76</v>
      </c>
      <c r="K2" s="10" t="s">
        <v>37</v>
      </c>
      <c r="M2" s="75" t="s">
        <v>92</v>
      </c>
      <c r="N2" s="35">
        <v>0</v>
      </c>
    </row>
    <row r="3" spans="2:14" x14ac:dyDescent="0.25">
      <c r="B3" t="s">
        <v>216</v>
      </c>
      <c r="C3" t="s">
        <v>44</v>
      </c>
      <c r="D3" t="s">
        <v>46</v>
      </c>
      <c r="E3" s="18"/>
      <c r="F3" s="68"/>
      <c r="G3" s="67"/>
      <c r="H3" s="41">
        <f>CLIN1_Material11[[#This Row],[quantity]]*CLIN1_Material11[[#This Row],[Unit price as of BASE PERIOD]]</f>
        <v>0</v>
      </c>
      <c r="I3" s="41">
        <f>CLIN1_Material11[[#This Row],[Extended cost]]*$N$2</f>
        <v>0</v>
      </c>
      <c r="J3" s="41">
        <f>CLIN1_Material11[[#This Row],[Extended cost]]+CLIN1_Material11[[#This Row],[Profit]]</f>
        <v>0</v>
      </c>
      <c r="K3" s="7"/>
    </row>
    <row r="4" spans="2:14" x14ac:dyDescent="0.25">
      <c r="B4" t="s">
        <v>117</v>
      </c>
      <c r="C4" t="s">
        <v>44</v>
      </c>
      <c r="D4" t="s">
        <v>46</v>
      </c>
      <c r="E4" s="18"/>
      <c r="F4" s="68"/>
      <c r="G4" s="67"/>
      <c r="H4" s="41">
        <f>CLIN1_Material11[[#This Row],[quantity]]*CLIN1_Material11[[#This Row],[Unit price as of BASE PERIOD]]</f>
        <v>0</v>
      </c>
      <c r="I4" s="41">
        <f>CLIN1_Material11[[#This Row],[Extended cost]]*$N$2</f>
        <v>0</v>
      </c>
      <c r="J4" s="41">
        <f>CLIN1_Material11[[#This Row],[Extended cost]]+CLIN1_Material11[[#This Row],[Profit]]</f>
        <v>0</v>
      </c>
      <c r="K4" s="7"/>
    </row>
    <row r="5" spans="2:14" x14ac:dyDescent="0.25">
      <c r="B5" t="s">
        <v>118</v>
      </c>
      <c r="C5" t="s">
        <v>44</v>
      </c>
      <c r="D5" t="s">
        <v>46</v>
      </c>
      <c r="E5" s="18"/>
      <c r="F5" s="68"/>
      <c r="G5" s="67"/>
      <c r="H5" s="41">
        <f>CLIN1_Material11[[#This Row],[quantity]]*CLIN1_Material11[[#This Row],[Unit price as of BASE PERIOD]]</f>
        <v>0</v>
      </c>
      <c r="I5" s="41">
        <f>CLIN1_Material11[[#This Row],[Extended cost]]*$N$2</f>
        <v>0</v>
      </c>
      <c r="J5" s="41">
        <f>CLIN1_Material11[[#This Row],[Extended cost]]+CLIN1_Material11[[#This Row],[Profit]]</f>
        <v>0</v>
      </c>
      <c r="K5" s="7"/>
    </row>
    <row r="6" spans="2:14" x14ac:dyDescent="0.25">
      <c r="B6" t="s">
        <v>119</v>
      </c>
      <c r="C6" t="s">
        <v>44</v>
      </c>
      <c r="D6" t="s">
        <v>46</v>
      </c>
      <c r="E6" s="18"/>
      <c r="F6" s="68"/>
      <c r="G6" s="67"/>
      <c r="H6" s="41">
        <f>CLIN1_Material11[[#This Row],[quantity]]*CLIN1_Material11[[#This Row],[Unit price as of BASE PERIOD]]</f>
        <v>0</v>
      </c>
      <c r="I6" s="41">
        <f>CLIN1_Material11[[#This Row],[Extended cost]]*$N$2</f>
        <v>0</v>
      </c>
      <c r="J6" s="41">
        <f>CLIN1_Material11[[#This Row],[Extended cost]]+CLIN1_Material11[[#This Row],[Profit]]</f>
        <v>0</v>
      </c>
      <c r="K6" s="7"/>
    </row>
    <row r="7" spans="2:14" x14ac:dyDescent="0.25">
      <c r="B7" t="s">
        <v>217</v>
      </c>
      <c r="C7" t="s">
        <v>44</v>
      </c>
      <c r="D7" t="s">
        <v>46</v>
      </c>
      <c r="E7" s="18"/>
      <c r="F7" s="68"/>
      <c r="G7" s="67"/>
      <c r="H7" s="41">
        <f>CLIN1_Material11[[#This Row],[quantity]]*CLIN1_Material11[[#This Row],[Unit price as of BASE PERIOD]]</f>
        <v>0</v>
      </c>
      <c r="I7" s="41">
        <f>CLIN1_Material11[[#This Row],[Extended cost]]*$N$2</f>
        <v>0</v>
      </c>
      <c r="J7" s="41">
        <f>CLIN1_Material11[[#This Row],[Extended cost]]+CLIN1_Material11[[#This Row],[Profit]]</f>
        <v>0</v>
      </c>
      <c r="K7" s="7"/>
    </row>
    <row r="8" spans="2:14" x14ac:dyDescent="0.25">
      <c r="B8" t="s">
        <v>218</v>
      </c>
      <c r="C8" t="s">
        <v>44</v>
      </c>
      <c r="D8" t="s">
        <v>46</v>
      </c>
      <c r="E8" s="131"/>
      <c r="F8" s="132"/>
      <c r="G8" s="132"/>
      <c r="H8" s="41">
        <f>CLIN1_Material11[[#This Row],[quantity]]*CLIN1_Material11[[#This Row],[Unit price as of BASE PERIOD]]</f>
        <v>0</v>
      </c>
      <c r="I8" s="41">
        <f>CLIN1_Material11[[#This Row],[Extended cost]]*$N$2</f>
        <v>0</v>
      </c>
      <c r="J8" s="41">
        <f>CLIN1_Material11[[#This Row],[Extended cost]]+CLIN1_Material11[[#This Row],[Profit]]</f>
        <v>0</v>
      </c>
      <c r="K8" s="133"/>
    </row>
    <row r="9" spans="2:14" x14ac:dyDescent="0.25">
      <c r="B9" t="s">
        <v>219</v>
      </c>
      <c r="C9" t="s">
        <v>44</v>
      </c>
      <c r="D9" t="s">
        <v>46</v>
      </c>
      <c r="E9" s="131"/>
      <c r="F9" s="132"/>
      <c r="G9" s="132"/>
      <c r="H9" s="41">
        <f>CLIN1_Material11[[#This Row],[quantity]]*CLIN1_Material11[[#This Row],[Unit price as of BASE PERIOD]]</f>
        <v>0</v>
      </c>
      <c r="I9" s="41">
        <f>CLIN1_Material11[[#This Row],[Extended cost]]*$N$2</f>
        <v>0</v>
      </c>
      <c r="J9" s="41">
        <f>CLIN1_Material11[[#This Row],[Extended cost]]+CLIN1_Material11[[#This Row],[Profit]]</f>
        <v>0</v>
      </c>
      <c r="K9" s="133"/>
    </row>
    <row r="10" spans="2:14" x14ac:dyDescent="0.25">
      <c r="B10" t="s">
        <v>220</v>
      </c>
      <c r="C10" t="s">
        <v>44</v>
      </c>
      <c r="D10" t="s">
        <v>46</v>
      </c>
      <c r="E10" s="131"/>
      <c r="F10" s="132"/>
      <c r="G10" s="132"/>
      <c r="H10" s="41">
        <f>CLIN1_Material11[[#This Row],[quantity]]*CLIN1_Material11[[#This Row],[Unit price as of BASE PERIOD]]</f>
        <v>0</v>
      </c>
      <c r="I10" s="41">
        <f>CLIN1_Material11[[#This Row],[Extended cost]]*$N$2</f>
        <v>0</v>
      </c>
      <c r="J10" s="41">
        <f>CLIN1_Material11[[#This Row],[Extended cost]]+CLIN1_Material11[[#This Row],[Profit]]</f>
        <v>0</v>
      </c>
      <c r="K10" s="133"/>
    </row>
    <row r="11" spans="2:14" x14ac:dyDescent="0.25">
      <c r="B11" t="s">
        <v>120</v>
      </c>
      <c r="C11" t="s">
        <v>44</v>
      </c>
      <c r="D11" t="s">
        <v>46</v>
      </c>
      <c r="E11" s="131"/>
      <c r="F11" s="132"/>
      <c r="G11" s="132"/>
      <c r="H11" s="41">
        <f>CLIN1_Material11[[#This Row],[quantity]]*CLIN1_Material11[[#This Row],[Unit price as of BASE PERIOD]]</f>
        <v>0</v>
      </c>
      <c r="I11" s="41">
        <f>CLIN1_Material11[[#This Row],[Extended cost]]*$N$2</f>
        <v>0</v>
      </c>
      <c r="J11" s="41">
        <f>CLIN1_Material11[[#This Row],[Extended cost]]+CLIN1_Material11[[#This Row],[Profit]]</f>
        <v>0</v>
      </c>
      <c r="K11" s="133"/>
    </row>
    <row r="12" spans="2:14" x14ac:dyDescent="0.25">
      <c r="B12" t="s">
        <v>121</v>
      </c>
      <c r="C12" t="s">
        <v>44</v>
      </c>
      <c r="D12" t="s">
        <v>46</v>
      </c>
      <c r="E12" s="131"/>
      <c r="F12" s="132"/>
      <c r="G12" s="132"/>
      <c r="H12" s="41">
        <f>CLIN1_Material11[[#This Row],[quantity]]*CLIN1_Material11[[#This Row],[Unit price as of BASE PERIOD]]</f>
        <v>0</v>
      </c>
      <c r="I12" s="41">
        <f>CLIN1_Material11[[#This Row],[Extended cost]]*$N$2</f>
        <v>0</v>
      </c>
      <c r="J12" s="41">
        <f>CLIN1_Material11[[#This Row],[Extended cost]]+CLIN1_Material11[[#This Row],[Profit]]</f>
        <v>0</v>
      </c>
      <c r="K12" s="133"/>
    </row>
    <row r="13" spans="2:14" x14ac:dyDescent="0.25">
      <c r="B13" t="s">
        <v>122</v>
      </c>
      <c r="C13" t="s">
        <v>44</v>
      </c>
      <c r="D13" t="s">
        <v>46</v>
      </c>
      <c r="E13" s="131"/>
      <c r="F13" s="132"/>
      <c r="G13" s="132"/>
      <c r="H13" s="41">
        <f>CLIN1_Material11[[#This Row],[quantity]]*CLIN1_Material11[[#This Row],[Unit price as of BASE PERIOD]]</f>
        <v>0</v>
      </c>
      <c r="I13" s="41">
        <f>CLIN1_Material11[[#This Row],[Extended cost]]*$N$2</f>
        <v>0</v>
      </c>
      <c r="J13" s="41">
        <f>CLIN1_Material11[[#This Row],[Extended cost]]+CLIN1_Material11[[#This Row],[Profit]]</f>
        <v>0</v>
      </c>
      <c r="K13" s="133"/>
    </row>
    <row r="14" spans="2:14" x14ac:dyDescent="0.25">
      <c r="B14" t="s">
        <v>221</v>
      </c>
      <c r="C14" t="s">
        <v>44</v>
      </c>
      <c r="D14" t="s">
        <v>46</v>
      </c>
      <c r="E14" s="131"/>
      <c r="F14" s="132"/>
      <c r="G14" s="132"/>
      <c r="H14" s="41">
        <f>CLIN1_Material11[[#This Row],[quantity]]*CLIN1_Material11[[#This Row],[Unit price as of BASE PERIOD]]</f>
        <v>0</v>
      </c>
      <c r="I14" s="41">
        <f>CLIN1_Material11[[#This Row],[Extended cost]]*$N$2</f>
        <v>0</v>
      </c>
      <c r="J14" s="41">
        <f>CLIN1_Material11[[#This Row],[Extended cost]]+CLIN1_Material11[[#This Row],[Profit]]</f>
        <v>0</v>
      </c>
      <c r="K14" s="133"/>
    </row>
    <row r="15" spans="2:14" x14ac:dyDescent="0.25">
      <c r="B15" t="s">
        <v>222</v>
      </c>
      <c r="C15" t="s">
        <v>44</v>
      </c>
      <c r="D15" t="s">
        <v>46</v>
      </c>
      <c r="E15" s="131"/>
      <c r="F15" s="132"/>
      <c r="G15" s="132"/>
      <c r="H15" s="41">
        <f>CLIN1_Material11[[#This Row],[quantity]]*CLIN1_Material11[[#This Row],[Unit price as of BASE PERIOD]]</f>
        <v>0</v>
      </c>
      <c r="I15" s="41">
        <f>CLIN1_Material11[[#This Row],[Extended cost]]*$N$2</f>
        <v>0</v>
      </c>
      <c r="J15" s="41">
        <f>CLIN1_Material11[[#This Row],[Extended cost]]+CLIN1_Material11[[#This Row],[Profit]]</f>
        <v>0</v>
      </c>
      <c r="K15" s="133"/>
    </row>
    <row r="16" spans="2:14" x14ac:dyDescent="0.25">
      <c r="B16" t="s">
        <v>223</v>
      </c>
      <c r="C16" t="s">
        <v>44</v>
      </c>
      <c r="D16" t="s">
        <v>46</v>
      </c>
      <c r="E16" s="131"/>
      <c r="F16" s="132"/>
      <c r="G16" s="132"/>
      <c r="H16" s="41">
        <f>CLIN1_Material11[[#This Row],[quantity]]*CLIN1_Material11[[#This Row],[Unit price as of BASE PERIOD]]</f>
        <v>0</v>
      </c>
      <c r="I16" s="41">
        <f>CLIN1_Material11[[#This Row],[Extended cost]]*$N$2</f>
        <v>0</v>
      </c>
      <c r="J16" s="41">
        <f>CLIN1_Material11[[#This Row],[Extended cost]]+CLIN1_Material11[[#This Row],[Profit]]</f>
        <v>0</v>
      </c>
      <c r="K16" s="133"/>
    </row>
    <row r="17" spans="2:11" x14ac:dyDescent="0.25">
      <c r="B17" t="s">
        <v>224</v>
      </c>
      <c r="C17" t="s">
        <v>44</v>
      </c>
      <c r="D17" t="s">
        <v>46</v>
      </c>
      <c r="E17" s="131"/>
      <c r="F17" s="132"/>
      <c r="G17" s="132"/>
      <c r="H17" s="41">
        <f>CLIN1_Material11[[#This Row],[quantity]]*CLIN1_Material11[[#This Row],[Unit price as of BASE PERIOD]]</f>
        <v>0</v>
      </c>
      <c r="I17" s="41">
        <f>CLIN1_Material11[[#This Row],[Extended cost]]*$N$2</f>
        <v>0</v>
      </c>
      <c r="J17" s="41">
        <f>CLIN1_Material11[[#This Row],[Extended cost]]+CLIN1_Material11[[#This Row],[Profit]]</f>
        <v>0</v>
      </c>
      <c r="K17" s="133"/>
    </row>
    <row r="18" spans="2:11" x14ac:dyDescent="0.25">
      <c r="B18" t="s">
        <v>225</v>
      </c>
      <c r="C18" t="s">
        <v>44</v>
      </c>
      <c r="D18" t="s">
        <v>46</v>
      </c>
      <c r="E18" s="131"/>
      <c r="F18" s="132"/>
      <c r="G18" s="132"/>
      <c r="H18" s="41">
        <f>CLIN1_Material11[[#This Row],[quantity]]*CLIN1_Material11[[#This Row],[Unit price as of BASE PERIOD]]</f>
        <v>0</v>
      </c>
      <c r="I18" s="41">
        <f>CLIN1_Material11[[#This Row],[Extended cost]]*$N$2</f>
        <v>0</v>
      </c>
      <c r="J18" s="41">
        <f>CLIN1_Material11[[#This Row],[Extended cost]]+CLIN1_Material11[[#This Row],[Profit]]</f>
        <v>0</v>
      </c>
      <c r="K18" s="133"/>
    </row>
    <row r="19" spans="2:11" x14ac:dyDescent="0.25">
      <c r="B19" t="s">
        <v>226</v>
      </c>
      <c r="C19" t="s">
        <v>44</v>
      </c>
      <c r="D19" t="s">
        <v>46</v>
      </c>
      <c r="E19" s="131"/>
      <c r="F19" s="132"/>
      <c r="G19" s="132"/>
      <c r="H19" s="41">
        <f>CLIN1_Material11[[#This Row],[quantity]]*CLIN1_Material11[[#This Row],[Unit price as of BASE PERIOD]]</f>
        <v>0</v>
      </c>
      <c r="I19" s="41">
        <f>CLIN1_Material11[[#This Row],[Extended cost]]*$N$2</f>
        <v>0</v>
      </c>
      <c r="J19" s="41">
        <f>CLIN1_Material11[[#This Row],[Extended cost]]+CLIN1_Material11[[#This Row],[Profit]]</f>
        <v>0</v>
      </c>
      <c r="K19" s="133"/>
    </row>
    <row r="20" spans="2:11" x14ac:dyDescent="0.25">
      <c r="B20" t="s">
        <v>227</v>
      </c>
      <c r="C20" t="s">
        <v>44</v>
      </c>
      <c r="D20" t="s">
        <v>46</v>
      </c>
      <c r="E20" s="131"/>
      <c r="F20" s="132"/>
      <c r="G20" s="132"/>
      <c r="H20" s="41">
        <f>CLIN1_Material11[[#This Row],[quantity]]*CLIN1_Material11[[#This Row],[Unit price as of BASE PERIOD]]</f>
        <v>0</v>
      </c>
      <c r="I20" s="41">
        <f>CLIN1_Material11[[#This Row],[Extended cost]]*$N$2</f>
        <v>0</v>
      </c>
      <c r="J20" s="41">
        <f>CLIN1_Material11[[#This Row],[Extended cost]]+CLIN1_Material11[[#This Row],[Profit]]</f>
        <v>0</v>
      </c>
      <c r="K20" s="133"/>
    </row>
    <row r="21" spans="2:11" x14ac:dyDescent="0.25">
      <c r="B21" t="s">
        <v>228</v>
      </c>
      <c r="C21" t="s">
        <v>44</v>
      </c>
      <c r="D21" t="s">
        <v>46</v>
      </c>
      <c r="E21" s="131"/>
      <c r="F21" s="132"/>
      <c r="G21" s="132"/>
      <c r="H21" s="41">
        <f>CLIN1_Material11[[#This Row],[quantity]]*CLIN1_Material11[[#This Row],[Unit price as of BASE PERIOD]]</f>
        <v>0</v>
      </c>
      <c r="I21" s="41">
        <f>CLIN1_Material11[[#This Row],[Extended cost]]*$N$2</f>
        <v>0</v>
      </c>
      <c r="J21" s="41">
        <f>CLIN1_Material11[[#This Row],[Extended cost]]+CLIN1_Material11[[#This Row],[Profit]]</f>
        <v>0</v>
      </c>
      <c r="K21" s="133"/>
    </row>
    <row r="22" spans="2:11" x14ac:dyDescent="0.25">
      <c r="B22" t="s">
        <v>229</v>
      </c>
      <c r="C22" t="s">
        <v>44</v>
      </c>
      <c r="D22" t="s">
        <v>46</v>
      </c>
      <c r="E22" s="131"/>
      <c r="F22" s="132"/>
      <c r="G22" s="132"/>
      <c r="H22" s="41">
        <f>CLIN1_Material11[[#This Row],[quantity]]*CLIN1_Material11[[#This Row],[Unit price as of BASE PERIOD]]</f>
        <v>0</v>
      </c>
      <c r="I22" s="41">
        <f>CLIN1_Material11[[#This Row],[Extended cost]]*$N$2</f>
        <v>0</v>
      </c>
      <c r="J22" s="41">
        <f>CLIN1_Material11[[#This Row],[Extended cost]]+CLIN1_Material11[[#This Row],[Profit]]</f>
        <v>0</v>
      </c>
      <c r="K22" s="133"/>
    </row>
    <row r="23" spans="2:11" x14ac:dyDescent="0.25">
      <c r="B23" t="s">
        <v>323</v>
      </c>
      <c r="C23" t="s">
        <v>44</v>
      </c>
      <c r="D23" t="s">
        <v>46</v>
      </c>
      <c r="E23" s="131"/>
      <c r="F23" s="132"/>
      <c r="G23" s="132"/>
      <c r="H23" s="41">
        <f>CLIN1_Material11[[#This Row],[quantity]]*CLIN1_Material11[[#This Row],[Unit price as of BASE PERIOD]]</f>
        <v>0</v>
      </c>
      <c r="I23" s="41">
        <f>CLIN1_Material11[[#This Row],[Extended cost]]*$N$2</f>
        <v>0</v>
      </c>
      <c r="J23" s="41">
        <f>CLIN1_Material11[[#This Row],[Extended cost]]+CLIN1_Material11[[#This Row],[Profit]]</f>
        <v>0</v>
      </c>
      <c r="K23" s="133"/>
    </row>
    <row r="24" spans="2:11" x14ac:dyDescent="0.25">
      <c r="B24" t="s">
        <v>324</v>
      </c>
      <c r="C24" t="s">
        <v>44</v>
      </c>
      <c r="D24" t="s">
        <v>46</v>
      </c>
      <c r="E24" s="131"/>
      <c r="F24" s="132"/>
      <c r="G24" s="132"/>
      <c r="H24" s="41">
        <f>CLIN1_Material11[[#This Row],[quantity]]*CLIN1_Material11[[#This Row],[Unit price as of BASE PERIOD]]</f>
        <v>0</v>
      </c>
      <c r="I24" s="41">
        <f>CLIN1_Material11[[#This Row],[Extended cost]]*$N$2</f>
        <v>0</v>
      </c>
      <c r="J24" s="41">
        <f>CLIN1_Material11[[#This Row],[Extended cost]]+CLIN1_Material11[[#This Row],[Profit]]</f>
        <v>0</v>
      </c>
      <c r="K24" s="133"/>
    </row>
    <row r="25" spans="2:11" x14ac:dyDescent="0.25">
      <c r="B25" t="s">
        <v>325</v>
      </c>
      <c r="C25" t="s">
        <v>44</v>
      </c>
      <c r="D25" t="s">
        <v>46</v>
      </c>
      <c r="E25" s="131"/>
      <c r="F25" s="132"/>
      <c r="G25" s="132"/>
      <c r="H25" s="41">
        <f>CLIN1_Material11[[#This Row],[quantity]]*CLIN1_Material11[[#This Row],[Unit price as of BASE PERIOD]]</f>
        <v>0</v>
      </c>
      <c r="I25" s="41">
        <f>CLIN1_Material11[[#This Row],[Extended cost]]*$N$2</f>
        <v>0</v>
      </c>
      <c r="J25" s="41">
        <f>CLIN1_Material11[[#This Row],[Extended cost]]+CLIN1_Material11[[#This Row],[Profit]]</f>
        <v>0</v>
      </c>
      <c r="K25" s="133"/>
    </row>
    <row r="26" spans="2:11" x14ac:dyDescent="0.25">
      <c r="B26" t="s">
        <v>326</v>
      </c>
      <c r="C26" t="s">
        <v>44</v>
      </c>
      <c r="D26" t="s">
        <v>46</v>
      </c>
      <c r="E26" s="131"/>
      <c r="F26" s="132"/>
      <c r="G26" s="132"/>
      <c r="H26" s="41">
        <f>CLIN1_Material11[[#This Row],[quantity]]*CLIN1_Material11[[#This Row],[Unit price as of BASE PERIOD]]</f>
        <v>0</v>
      </c>
      <c r="I26" s="41">
        <f>CLIN1_Material11[[#This Row],[Extended cost]]*$N$2</f>
        <v>0</v>
      </c>
      <c r="J26" s="41">
        <f>CLIN1_Material11[[#This Row],[Extended cost]]+CLIN1_Material11[[#This Row],[Profit]]</f>
        <v>0</v>
      </c>
      <c r="K26" s="133"/>
    </row>
    <row r="27" spans="2:11" x14ac:dyDescent="0.25">
      <c r="B27" t="s">
        <v>327</v>
      </c>
      <c r="C27" t="s">
        <v>44</v>
      </c>
      <c r="D27" t="s">
        <v>46</v>
      </c>
      <c r="E27" s="131"/>
      <c r="F27" s="132"/>
      <c r="G27" s="132"/>
      <c r="H27" s="41">
        <f>CLIN1_Material11[[#This Row],[quantity]]*CLIN1_Material11[[#This Row],[Unit price as of BASE PERIOD]]</f>
        <v>0</v>
      </c>
      <c r="I27" s="41">
        <f>CLIN1_Material11[[#This Row],[Extended cost]]*$N$2</f>
        <v>0</v>
      </c>
      <c r="J27" s="41">
        <f>CLIN1_Material11[[#This Row],[Extended cost]]+CLIN1_Material11[[#This Row],[Profit]]</f>
        <v>0</v>
      </c>
      <c r="K27" s="133"/>
    </row>
    <row r="28" spans="2:11" x14ac:dyDescent="0.25">
      <c r="B28" t="s">
        <v>328</v>
      </c>
      <c r="C28" t="s">
        <v>44</v>
      </c>
      <c r="D28" t="s">
        <v>46</v>
      </c>
      <c r="E28" s="131"/>
      <c r="F28" s="132"/>
      <c r="G28" s="132"/>
      <c r="H28" s="41">
        <f>CLIN1_Material11[[#This Row],[quantity]]*CLIN1_Material11[[#This Row],[Unit price as of BASE PERIOD]]</f>
        <v>0</v>
      </c>
      <c r="I28" s="41">
        <f>CLIN1_Material11[[#This Row],[Extended cost]]*$N$2</f>
        <v>0</v>
      </c>
      <c r="J28" s="41">
        <f>CLIN1_Material11[[#This Row],[Extended cost]]+CLIN1_Material11[[#This Row],[Profit]]</f>
        <v>0</v>
      </c>
      <c r="K28" s="133"/>
    </row>
    <row r="29" spans="2:11" x14ac:dyDescent="0.25">
      <c r="B29" t="s">
        <v>329</v>
      </c>
      <c r="C29" t="s">
        <v>44</v>
      </c>
      <c r="D29" t="s">
        <v>46</v>
      </c>
      <c r="E29" s="131"/>
      <c r="F29" s="132"/>
      <c r="G29" s="132"/>
      <c r="H29" s="41">
        <f>CLIN1_Material11[[#This Row],[quantity]]*CLIN1_Material11[[#This Row],[Unit price as of BASE PERIOD]]</f>
        <v>0</v>
      </c>
      <c r="I29" s="41">
        <f>CLIN1_Material11[[#This Row],[Extended cost]]*$N$2</f>
        <v>0</v>
      </c>
      <c r="J29" s="41">
        <f>CLIN1_Material11[[#This Row],[Extended cost]]+CLIN1_Material11[[#This Row],[Profit]]</f>
        <v>0</v>
      </c>
      <c r="K29" s="133"/>
    </row>
    <row r="30" spans="2:11" x14ac:dyDescent="0.25">
      <c r="B30" t="s">
        <v>52</v>
      </c>
      <c r="F30" s="147"/>
      <c r="G30" s="147"/>
      <c r="H30" s="148"/>
      <c r="I30" s="148"/>
      <c r="J30" s="148">
        <f>SUBTOTAL(109,CLIN1_Material11[Fully burdened cost])</f>
        <v>0</v>
      </c>
      <c r="K30" s="147"/>
    </row>
    <row r="31" spans="2:11" x14ac:dyDescent="0.25">
      <c r="B31" s="110" t="s">
        <v>163</v>
      </c>
    </row>
  </sheetData>
  <mergeCells count="1">
    <mergeCell ref="M1:N1"/>
  </mergeCells>
  <dataValidations count="2">
    <dataValidation type="list" allowBlank="1" showInputMessage="1" showErrorMessage="1" sqref="B3:B29">
      <formula1>Clin_List</formula1>
    </dataValidation>
    <dataValidation type="list" allowBlank="1" showInputMessage="1" showErrorMessage="1" sqref="E3:E29">
      <formula1>rngCurrencies</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31"/>
  <sheetViews>
    <sheetView zoomScaleNormal="100" workbookViewId="0">
      <pane ySplit="2" topLeftCell="A3" activePane="bottomLeft" state="frozen"/>
      <selection activeCell="D21" sqref="C21:D21"/>
      <selection pane="bottomLeft" activeCell="E7" sqref="E7"/>
    </sheetView>
  </sheetViews>
  <sheetFormatPr defaultRowHeight="15" x14ac:dyDescent="0.25"/>
  <cols>
    <col min="1" max="1" width="1.7109375" customWidth="1"/>
    <col min="2" max="2" width="20.7109375" customWidth="1"/>
    <col min="3" max="3" width="27" customWidth="1"/>
    <col min="4" max="4" width="13.5703125" customWidth="1"/>
    <col min="5" max="5" width="9.85546875" customWidth="1"/>
    <col min="6" max="6" width="11.28515625" customWidth="1"/>
    <col min="7" max="7" width="14.42578125" bestFit="1" customWidth="1"/>
    <col min="8" max="8" width="16.140625" bestFit="1" customWidth="1"/>
    <col min="9" max="9" width="14.5703125" customWidth="1"/>
    <col min="10" max="10" width="16.28515625" bestFit="1" customWidth="1"/>
    <col min="11" max="11" width="17" customWidth="1"/>
    <col min="12" max="12" width="12.140625" bestFit="1" customWidth="1"/>
    <col min="13" max="13" width="3.7109375" customWidth="1"/>
  </cols>
  <sheetData>
    <row r="1" spans="2:15" ht="113.25" x14ac:dyDescent="0.25">
      <c r="B1" s="106" t="s">
        <v>148</v>
      </c>
      <c r="C1" s="106" t="s">
        <v>149</v>
      </c>
      <c r="D1" s="106" t="s">
        <v>141</v>
      </c>
      <c r="E1" s="106" t="s">
        <v>150</v>
      </c>
      <c r="F1" s="106" t="s">
        <v>151</v>
      </c>
      <c r="G1" s="106" t="s">
        <v>152</v>
      </c>
      <c r="H1" s="106" t="s">
        <v>153</v>
      </c>
      <c r="I1" s="106" t="s">
        <v>154</v>
      </c>
      <c r="J1" s="106" t="s">
        <v>162</v>
      </c>
      <c r="K1" s="106" t="s">
        <v>143</v>
      </c>
      <c r="L1" s="106" t="s">
        <v>97</v>
      </c>
      <c r="M1" s="108"/>
      <c r="N1" s="208" t="s">
        <v>133</v>
      </c>
      <c r="O1" s="208"/>
    </row>
    <row r="2" spans="2:15" s="2" customFormat="1" ht="45" x14ac:dyDescent="0.25">
      <c r="B2" s="3" t="s">
        <v>9</v>
      </c>
      <c r="C2" s="3" t="s">
        <v>64</v>
      </c>
      <c r="D2" s="3" t="s">
        <v>0</v>
      </c>
      <c r="E2" s="3" t="s">
        <v>125</v>
      </c>
      <c r="F2" s="3" t="s">
        <v>124</v>
      </c>
      <c r="G2" s="3" t="s">
        <v>123</v>
      </c>
      <c r="H2" s="11" t="s">
        <v>286</v>
      </c>
      <c r="I2" s="10" t="s">
        <v>287</v>
      </c>
      <c r="J2" s="17" t="s">
        <v>63</v>
      </c>
      <c r="K2" s="17" t="s">
        <v>2</v>
      </c>
      <c r="L2" s="17" t="s">
        <v>17</v>
      </c>
      <c r="M2" s="17"/>
      <c r="N2" s="75" t="s">
        <v>92</v>
      </c>
      <c r="O2" s="35">
        <v>0</v>
      </c>
    </row>
    <row r="3" spans="2:15" x14ac:dyDescent="0.25">
      <c r="B3" t="s">
        <v>216</v>
      </c>
      <c r="C3" t="s">
        <v>68</v>
      </c>
      <c r="D3" s="5"/>
      <c r="E3" s="42"/>
      <c r="F3" s="42"/>
      <c r="G3" s="42"/>
      <c r="H3" s="41"/>
      <c r="I3" s="41"/>
      <c r="J3" s="105">
        <f>Table3812[[#This Row],[Nr of
trips]]*Table3812[[#This Row],[Nr of
people]]*Table3812[[#This Row],[Cost per roundtrip (as of BASE PERIOD)]]+Table3812[[#This Row],[Nr of
trips]]*Table3812[[#This Row],[Nr of
people]]*Table3812[[#This Row],[Nr of Days
per trip]]*Table3812[[#This Row],[Per Diem (as of BASE PERIOD)]]</f>
        <v>0</v>
      </c>
      <c r="K3" s="41">
        <f>Table3812[[#This Row],[Extended cost]]*$O$2</f>
        <v>0</v>
      </c>
      <c r="L3" s="41">
        <f>(Table3812[[#This Row],[Extended cost]]+Table3812[[#This Row],[Profit]])</f>
        <v>0</v>
      </c>
    </row>
    <row r="4" spans="2:15" x14ac:dyDescent="0.25">
      <c r="B4" t="s">
        <v>117</v>
      </c>
      <c r="C4" t="s">
        <v>68</v>
      </c>
      <c r="D4" s="5"/>
      <c r="E4" s="42"/>
      <c r="F4" s="42"/>
      <c r="G4" s="42"/>
      <c r="H4" s="41"/>
      <c r="I4" s="41"/>
      <c r="J4" s="105">
        <f>Table3812[[#This Row],[Nr of
trips]]*Table3812[[#This Row],[Nr of
people]]*Table3812[[#This Row],[Cost per roundtrip (as of BASE PERIOD)]]+Table3812[[#This Row],[Nr of
trips]]*Table3812[[#This Row],[Nr of
people]]*Table3812[[#This Row],[Nr of Days
per trip]]*Table3812[[#This Row],[Per Diem (as of BASE PERIOD)]]</f>
        <v>0</v>
      </c>
      <c r="K4" s="41">
        <f>Table3812[[#This Row],[Extended cost]]*$O$2</f>
        <v>0</v>
      </c>
      <c r="L4" s="41">
        <f>(Table3812[[#This Row],[Extended cost]]+Table3812[[#This Row],[Profit]])</f>
        <v>0</v>
      </c>
    </row>
    <row r="5" spans="2:15" x14ac:dyDescent="0.25">
      <c r="B5" t="s">
        <v>118</v>
      </c>
      <c r="C5" t="s">
        <v>68</v>
      </c>
      <c r="D5" s="20"/>
      <c r="E5" s="42"/>
      <c r="F5" s="42"/>
      <c r="G5" s="42"/>
      <c r="H5" s="41"/>
      <c r="I5" s="41"/>
      <c r="J5" s="105">
        <f>Table3812[[#This Row],[Nr of
trips]]*Table3812[[#This Row],[Nr of
people]]*Table3812[[#This Row],[Cost per roundtrip (as of BASE PERIOD)]]+Table3812[[#This Row],[Nr of
trips]]*Table3812[[#This Row],[Nr of
people]]*Table3812[[#This Row],[Nr of Days
per trip]]*Table3812[[#This Row],[Per Diem (as of BASE PERIOD)]]</f>
        <v>0</v>
      </c>
      <c r="K5" s="41">
        <f>Table3812[[#This Row],[Extended cost]]*$O$2</f>
        <v>0</v>
      </c>
      <c r="L5" s="41">
        <f>(Table3812[[#This Row],[Extended cost]]+Table3812[[#This Row],[Profit]])</f>
        <v>0</v>
      </c>
    </row>
    <row r="6" spans="2:15" x14ac:dyDescent="0.25">
      <c r="B6" t="s">
        <v>119</v>
      </c>
      <c r="C6" t="s">
        <v>68</v>
      </c>
      <c r="D6" s="20"/>
      <c r="E6" s="42"/>
      <c r="F6" s="42"/>
      <c r="G6" s="42"/>
      <c r="H6" s="41"/>
      <c r="I6" s="41"/>
      <c r="J6" s="105">
        <f>Table3812[[#This Row],[Nr of
trips]]*Table3812[[#This Row],[Nr of
people]]*Table3812[[#This Row],[Cost per roundtrip (as of BASE PERIOD)]]+Table3812[[#This Row],[Nr of
trips]]*Table3812[[#This Row],[Nr of
people]]*Table3812[[#This Row],[Nr of Days
per trip]]*Table3812[[#This Row],[Per Diem (as of BASE PERIOD)]]</f>
        <v>0</v>
      </c>
      <c r="K6" s="41">
        <f>Table3812[[#This Row],[Extended cost]]*$O$2</f>
        <v>0</v>
      </c>
      <c r="L6" s="41">
        <f>(Table3812[[#This Row],[Extended cost]]+Table3812[[#This Row],[Profit]])</f>
        <v>0</v>
      </c>
    </row>
    <row r="7" spans="2:15" x14ac:dyDescent="0.25">
      <c r="B7" t="s">
        <v>217</v>
      </c>
      <c r="C7" t="s">
        <v>68</v>
      </c>
      <c r="D7" s="20"/>
      <c r="E7" s="42"/>
      <c r="F7" s="42"/>
      <c r="G7" s="42"/>
      <c r="H7" s="41"/>
      <c r="I7" s="41"/>
      <c r="J7" s="105">
        <f>Table3812[[#This Row],[Nr of
trips]]*Table3812[[#This Row],[Nr of
people]]*Table3812[[#This Row],[Cost per roundtrip (as of BASE PERIOD)]]+Table3812[[#This Row],[Nr of
trips]]*Table3812[[#This Row],[Nr of
people]]*Table3812[[#This Row],[Nr of Days
per trip]]*Table3812[[#This Row],[Per Diem (as of BASE PERIOD)]]</f>
        <v>0</v>
      </c>
      <c r="K7" s="41">
        <f>Table3812[[#This Row],[Extended cost]]*$O$2</f>
        <v>0</v>
      </c>
      <c r="L7" s="41">
        <f>(Table3812[[#This Row],[Extended cost]]+Table3812[[#This Row],[Profit]])</f>
        <v>0</v>
      </c>
    </row>
    <row r="8" spans="2:15" x14ac:dyDescent="0.25">
      <c r="B8" t="s">
        <v>218</v>
      </c>
      <c r="C8" t="s">
        <v>68</v>
      </c>
      <c r="D8" s="20"/>
      <c r="E8" s="42"/>
      <c r="F8" s="42"/>
      <c r="G8" s="42"/>
      <c r="H8" s="41"/>
      <c r="I8" s="41"/>
      <c r="J8" s="105">
        <f>Table3812[[#This Row],[Nr of
trips]]*Table3812[[#This Row],[Nr of
people]]*Table3812[[#This Row],[Cost per roundtrip (as of BASE PERIOD)]]+Table3812[[#This Row],[Nr of
trips]]*Table3812[[#This Row],[Nr of
people]]*Table3812[[#This Row],[Nr of Days
per trip]]*Table3812[[#This Row],[Per Diem (as of BASE PERIOD)]]</f>
        <v>0</v>
      </c>
      <c r="K8" s="41">
        <f>Table3812[[#This Row],[Extended cost]]*$O$2</f>
        <v>0</v>
      </c>
      <c r="L8" s="41">
        <f>(Table3812[[#This Row],[Extended cost]]+Table3812[[#This Row],[Profit]])</f>
        <v>0</v>
      </c>
    </row>
    <row r="9" spans="2:15" x14ac:dyDescent="0.25">
      <c r="B9" t="s">
        <v>219</v>
      </c>
      <c r="C9" t="s">
        <v>68</v>
      </c>
      <c r="D9" s="20"/>
      <c r="E9" s="42"/>
      <c r="F9" s="42"/>
      <c r="G9" s="42"/>
      <c r="H9" s="41"/>
      <c r="I9" s="41"/>
      <c r="J9" s="105">
        <f>Table3812[[#This Row],[Nr of
trips]]*Table3812[[#This Row],[Nr of
people]]*Table3812[[#This Row],[Cost per roundtrip (as of BASE PERIOD)]]+Table3812[[#This Row],[Nr of
trips]]*Table3812[[#This Row],[Nr of
people]]*Table3812[[#This Row],[Nr of Days
per trip]]*Table3812[[#This Row],[Per Diem (as of BASE PERIOD)]]</f>
        <v>0</v>
      </c>
      <c r="K9" s="41">
        <f>Table3812[[#This Row],[Extended cost]]*$O$2</f>
        <v>0</v>
      </c>
      <c r="L9" s="41">
        <f>(Table3812[[#This Row],[Extended cost]]+Table3812[[#This Row],[Profit]])</f>
        <v>0</v>
      </c>
    </row>
    <row r="10" spans="2:15" x14ac:dyDescent="0.25">
      <c r="B10" t="s">
        <v>220</v>
      </c>
      <c r="C10" t="s">
        <v>68</v>
      </c>
      <c r="D10" s="20"/>
      <c r="E10" s="42"/>
      <c r="F10" s="42"/>
      <c r="G10" s="42"/>
      <c r="H10" s="41"/>
      <c r="I10" s="41"/>
      <c r="J10" s="105">
        <f>Table3812[[#This Row],[Nr of
trips]]*Table3812[[#This Row],[Nr of
people]]*Table3812[[#This Row],[Cost per roundtrip (as of BASE PERIOD)]]+Table3812[[#This Row],[Nr of
trips]]*Table3812[[#This Row],[Nr of
people]]*Table3812[[#This Row],[Nr of Days
per trip]]*Table3812[[#This Row],[Per Diem (as of BASE PERIOD)]]</f>
        <v>0</v>
      </c>
      <c r="K10" s="41">
        <f>Table3812[[#This Row],[Extended cost]]*$O$2</f>
        <v>0</v>
      </c>
      <c r="L10" s="41">
        <f>(Table3812[[#This Row],[Extended cost]]+Table3812[[#This Row],[Profit]])</f>
        <v>0</v>
      </c>
    </row>
    <row r="11" spans="2:15" x14ac:dyDescent="0.25">
      <c r="B11" t="s">
        <v>120</v>
      </c>
      <c r="C11" t="s">
        <v>68</v>
      </c>
      <c r="D11" s="20"/>
      <c r="E11" s="42"/>
      <c r="F11" s="42"/>
      <c r="G11" s="42"/>
      <c r="H11" s="41"/>
      <c r="I11" s="41"/>
      <c r="J11" s="105">
        <f>Table3812[[#This Row],[Nr of
trips]]*Table3812[[#This Row],[Nr of
people]]*Table3812[[#This Row],[Cost per roundtrip (as of BASE PERIOD)]]+Table3812[[#This Row],[Nr of
trips]]*Table3812[[#This Row],[Nr of
people]]*Table3812[[#This Row],[Nr of Days
per trip]]*Table3812[[#This Row],[Per Diem (as of BASE PERIOD)]]</f>
        <v>0</v>
      </c>
      <c r="K11" s="41">
        <f>Table3812[[#This Row],[Extended cost]]*$O$2</f>
        <v>0</v>
      </c>
      <c r="L11" s="41">
        <f>(Table3812[[#This Row],[Extended cost]]+Table3812[[#This Row],[Profit]])</f>
        <v>0</v>
      </c>
    </row>
    <row r="12" spans="2:15" x14ac:dyDescent="0.25">
      <c r="B12" t="s">
        <v>121</v>
      </c>
      <c r="C12" t="s">
        <v>68</v>
      </c>
      <c r="D12" s="134"/>
      <c r="E12" s="42"/>
      <c r="F12" s="42"/>
      <c r="G12" s="42"/>
      <c r="H12" s="41"/>
      <c r="I12" s="41"/>
      <c r="J12" s="105">
        <f>Table3812[[#This Row],[Nr of
trips]]*Table3812[[#This Row],[Nr of
people]]*Table3812[[#This Row],[Cost per roundtrip (as of BASE PERIOD)]]+Table3812[[#This Row],[Nr of
trips]]*Table3812[[#This Row],[Nr of
people]]*Table3812[[#This Row],[Nr of Days
per trip]]*Table3812[[#This Row],[Per Diem (as of BASE PERIOD)]]</f>
        <v>0</v>
      </c>
      <c r="K12" s="41">
        <f>Table3812[[#This Row],[Extended cost]]*$O$2</f>
        <v>0</v>
      </c>
      <c r="L12" s="41">
        <f>(Table3812[[#This Row],[Extended cost]]+Table3812[[#This Row],[Profit]])</f>
        <v>0</v>
      </c>
    </row>
    <row r="13" spans="2:15" x14ac:dyDescent="0.25">
      <c r="B13" t="s">
        <v>122</v>
      </c>
      <c r="C13" t="s">
        <v>68</v>
      </c>
      <c r="D13" s="134"/>
      <c r="E13" s="42"/>
      <c r="F13" s="42"/>
      <c r="G13" s="42"/>
      <c r="H13" s="41"/>
      <c r="I13" s="41"/>
      <c r="J13" s="105">
        <f>Table3812[[#This Row],[Nr of
trips]]*Table3812[[#This Row],[Nr of
people]]*Table3812[[#This Row],[Cost per roundtrip (as of BASE PERIOD)]]+Table3812[[#This Row],[Nr of
trips]]*Table3812[[#This Row],[Nr of
people]]*Table3812[[#This Row],[Nr of Days
per trip]]*Table3812[[#This Row],[Per Diem (as of BASE PERIOD)]]</f>
        <v>0</v>
      </c>
      <c r="K13" s="41">
        <f>Table3812[[#This Row],[Extended cost]]*$O$2</f>
        <v>0</v>
      </c>
      <c r="L13" s="41">
        <f>(Table3812[[#This Row],[Extended cost]]+Table3812[[#This Row],[Profit]])</f>
        <v>0</v>
      </c>
    </row>
    <row r="14" spans="2:15" x14ac:dyDescent="0.25">
      <c r="B14" t="s">
        <v>221</v>
      </c>
      <c r="C14" t="s">
        <v>68</v>
      </c>
      <c r="D14" s="134"/>
      <c r="E14" s="42"/>
      <c r="F14" s="42"/>
      <c r="G14" s="42"/>
      <c r="H14" s="41"/>
      <c r="I14" s="41"/>
      <c r="J14" s="105">
        <f>Table3812[[#This Row],[Nr of
trips]]*Table3812[[#This Row],[Nr of
people]]*Table3812[[#This Row],[Cost per roundtrip (as of BASE PERIOD)]]+Table3812[[#This Row],[Nr of
trips]]*Table3812[[#This Row],[Nr of
people]]*Table3812[[#This Row],[Nr of Days
per trip]]*Table3812[[#This Row],[Per Diem (as of BASE PERIOD)]]</f>
        <v>0</v>
      </c>
      <c r="K14" s="41">
        <f>Table3812[[#This Row],[Extended cost]]*$O$2</f>
        <v>0</v>
      </c>
      <c r="L14" s="41">
        <f>(Table3812[[#This Row],[Extended cost]]+Table3812[[#This Row],[Profit]])</f>
        <v>0</v>
      </c>
    </row>
    <row r="15" spans="2:15" x14ac:dyDescent="0.25">
      <c r="B15" t="s">
        <v>222</v>
      </c>
      <c r="C15" t="s">
        <v>68</v>
      </c>
      <c r="D15" s="134"/>
      <c r="E15" s="42"/>
      <c r="F15" s="42"/>
      <c r="G15" s="42"/>
      <c r="H15" s="41"/>
      <c r="I15" s="41"/>
      <c r="J15" s="105">
        <f>Table3812[[#This Row],[Nr of
trips]]*Table3812[[#This Row],[Nr of
people]]*Table3812[[#This Row],[Cost per roundtrip (as of BASE PERIOD)]]+Table3812[[#This Row],[Nr of
trips]]*Table3812[[#This Row],[Nr of
people]]*Table3812[[#This Row],[Nr of Days
per trip]]*Table3812[[#This Row],[Per Diem (as of BASE PERIOD)]]</f>
        <v>0</v>
      </c>
      <c r="K15" s="41">
        <f>Table3812[[#This Row],[Extended cost]]*$O$2</f>
        <v>0</v>
      </c>
      <c r="L15" s="41">
        <f>(Table3812[[#This Row],[Extended cost]]+Table3812[[#This Row],[Profit]])</f>
        <v>0</v>
      </c>
    </row>
    <row r="16" spans="2:15" x14ac:dyDescent="0.25">
      <c r="B16" t="s">
        <v>223</v>
      </c>
      <c r="C16" t="s">
        <v>68</v>
      </c>
      <c r="D16" s="134"/>
      <c r="E16" s="42"/>
      <c r="F16" s="42"/>
      <c r="G16" s="42"/>
      <c r="H16" s="41"/>
      <c r="I16" s="41"/>
      <c r="J16" s="105">
        <f>Table3812[[#This Row],[Nr of
trips]]*Table3812[[#This Row],[Nr of
people]]*Table3812[[#This Row],[Cost per roundtrip (as of BASE PERIOD)]]+Table3812[[#This Row],[Nr of
trips]]*Table3812[[#This Row],[Nr of
people]]*Table3812[[#This Row],[Nr of Days
per trip]]*Table3812[[#This Row],[Per Diem (as of BASE PERIOD)]]</f>
        <v>0</v>
      </c>
      <c r="K16" s="41">
        <f>Table3812[[#This Row],[Extended cost]]*$O$2</f>
        <v>0</v>
      </c>
      <c r="L16" s="41">
        <f>(Table3812[[#This Row],[Extended cost]]+Table3812[[#This Row],[Profit]])</f>
        <v>0</v>
      </c>
    </row>
    <row r="17" spans="2:12" x14ac:dyDescent="0.25">
      <c r="B17" t="s">
        <v>224</v>
      </c>
      <c r="C17" t="s">
        <v>68</v>
      </c>
      <c r="D17" s="134"/>
      <c r="E17" s="42"/>
      <c r="F17" s="42"/>
      <c r="G17" s="42"/>
      <c r="H17" s="41"/>
      <c r="I17" s="41"/>
      <c r="J17" s="105">
        <f>Table3812[[#This Row],[Nr of
trips]]*Table3812[[#This Row],[Nr of
people]]*Table3812[[#This Row],[Cost per roundtrip (as of BASE PERIOD)]]+Table3812[[#This Row],[Nr of
trips]]*Table3812[[#This Row],[Nr of
people]]*Table3812[[#This Row],[Nr of Days
per trip]]*Table3812[[#This Row],[Per Diem (as of BASE PERIOD)]]</f>
        <v>0</v>
      </c>
      <c r="K17" s="41">
        <f>Table3812[[#This Row],[Extended cost]]*$O$2</f>
        <v>0</v>
      </c>
      <c r="L17" s="41">
        <f>(Table3812[[#This Row],[Extended cost]]+Table3812[[#This Row],[Profit]])</f>
        <v>0</v>
      </c>
    </row>
    <row r="18" spans="2:12" x14ac:dyDescent="0.25">
      <c r="B18" t="s">
        <v>225</v>
      </c>
      <c r="C18" t="s">
        <v>68</v>
      </c>
      <c r="D18" s="134"/>
      <c r="E18" s="42"/>
      <c r="F18" s="42"/>
      <c r="G18" s="42"/>
      <c r="H18" s="41"/>
      <c r="I18" s="41"/>
      <c r="J18" s="105">
        <f>Table3812[[#This Row],[Nr of
trips]]*Table3812[[#This Row],[Nr of
people]]*Table3812[[#This Row],[Cost per roundtrip (as of BASE PERIOD)]]+Table3812[[#This Row],[Nr of
trips]]*Table3812[[#This Row],[Nr of
people]]*Table3812[[#This Row],[Nr of Days
per trip]]*Table3812[[#This Row],[Per Diem (as of BASE PERIOD)]]</f>
        <v>0</v>
      </c>
      <c r="K18" s="41">
        <f>Table3812[[#This Row],[Extended cost]]*$O$2</f>
        <v>0</v>
      </c>
      <c r="L18" s="41">
        <f>(Table3812[[#This Row],[Extended cost]]+Table3812[[#This Row],[Profit]])</f>
        <v>0</v>
      </c>
    </row>
    <row r="19" spans="2:12" x14ac:dyDescent="0.25">
      <c r="B19" t="s">
        <v>226</v>
      </c>
      <c r="C19" t="s">
        <v>68</v>
      </c>
      <c r="D19" s="134"/>
      <c r="E19" s="42"/>
      <c r="F19" s="42"/>
      <c r="G19" s="42"/>
      <c r="H19" s="41"/>
      <c r="I19" s="41"/>
      <c r="J19" s="105">
        <f>Table3812[[#This Row],[Nr of
trips]]*Table3812[[#This Row],[Nr of
people]]*Table3812[[#This Row],[Cost per roundtrip (as of BASE PERIOD)]]+Table3812[[#This Row],[Nr of
trips]]*Table3812[[#This Row],[Nr of
people]]*Table3812[[#This Row],[Nr of Days
per trip]]*Table3812[[#This Row],[Per Diem (as of BASE PERIOD)]]</f>
        <v>0</v>
      </c>
      <c r="K19" s="41">
        <f>Table3812[[#This Row],[Extended cost]]*$O$2</f>
        <v>0</v>
      </c>
      <c r="L19" s="41">
        <f>(Table3812[[#This Row],[Extended cost]]+Table3812[[#This Row],[Profit]])</f>
        <v>0</v>
      </c>
    </row>
    <row r="20" spans="2:12" x14ac:dyDescent="0.25">
      <c r="B20" t="s">
        <v>227</v>
      </c>
      <c r="C20" t="s">
        <v>68</v>
      </c>
      <c r="D20" s="134"/>
      <c r="E20" s="42"/>
      <c r="F20" s="42"/>
      <c r="G20" s="42"/>
      <c r="H20" s="41"/>
      <c r="I20" s="41"/>
      <c r="J20" s="105">
        <f>Table3812[[#This Row],[Nr of
trips]]*Table3812[[#This Row],[Nr of
people]]*Table3812[[#This Row],[Cost per roundtrip (as of BASE PERIOD)]]+Table3812[[#This Row],[Nr of
trips]]*Table3812[[#This Row],[Nr of
people]]*Table3812[[#This Row],[Nr of Days
per trip]]*Table3812[[#This Row],[Per Diem (as of BASE PERIOD)]]</f>
        <v>0</v>
      </c>
      <c r="K20" s="41">
        <f>Table3812[[#This Row],[Extended cost]]*$O$2</f>
        <v>0</v>
      </c>
      <c r="L20" s="41">
        <f>(Table3812[[#This Row],[Extended cost]]+Table3812[[#This Row],[Profit]])</f>
        <v>0</v>
      </c>
    </row>
    <row r="21" spans="2:12" x14ac:dyDescent="0.25">
      <c r="B21" t="s">
        <v>228</v>
      </c>
      <c r="C21" t="s">
        <v>68</v>
      </c>
      <c r="D21" s="134"/>
      <c r="E21" s="42"/>
      <c r="F21" s="42"/>
      <c r="G21" s="42"/>
      <c r="H21" s="41"/>
      <c r="I21" s="41"/>
      <c r="J21" s="105">
        <f>Table3812[[#This Row],[Nr of
trips]]*Table3812[[#This Row],[Nr of
people]]*Table3812[[#This Row],[Cost per roundtrip (as of BASE PERIOD)]]+Table3812[[#This Row],[Nr of
trips]]*Table3812[[#This Row],[Nr of
people]]*Table3812[[#This Row],[Nr of Days
per trip]]*Table3812[[#This Row],[Per Diem (as of BASE PERIOD)]]</f>
        <v>0</v>
      </c>
      <c r="K21" s="41">
        <f>Table3812[[#This Row],[Extended cost]]*$O$2</f>
        <v>0</v>
      </c>
      <c r="L21" s="41">
        <f>(Table3812[[#This Row],[Extended cost]]+Table3812[[#This Row],[Profit]])</f>
        <v>0</v>
      </c>
    </row>
    <row r="22" spans="2:12" x14ac:dyDescent="0.25">
      <c r="B22" t="s">
        <v>229</v>
      </c>
      <c r="C22" t="s">
        <v>68</v>
      </c>
      <c r="D22" s="134"/>
      <c r="E22" s="42"/>
      <c r="F22" s="42"/>
      <c r="G22" s="42"/>
      <c r="H22" s="41"/>
      <c r="I22" s="41"/>
      <c r="J22" s="105">
        <f>Table3812[[#This Row],[Nr of
trips]]*Table3812[[#This Row],[Nr of
people]]*Table3812[[#This Row],[Cost per roundtrip (as of BASE PERIOD)]]+Table3812[[#This Row],[Nr of
trips]]*Table3812[[#This Row],[Nr of
people]]*Table3812[[#This Row],[Nr of Days
per trip]]*Table3812[[#This Row],[Per Diem (as of BASE PERIOD)]]</f>
        <v>0</v>
      </c>
      <c r="K22" s="41">
        <f>Table3812[[#This Row],[Extended cost]]*$O$2</f>
        <v>0</v>
      </c>
      <c r="L22" s="41">
        <f>(Table3812[[#This Row],[Extended cost]]+Table3812[[#This Row],[Profit]])</f>
        <v>0</v>
      </c>
    </row>
    <row r="23" spans="2:12" x14ac:dyDescent="0.25">
      <c r="B23" t="s">
        <v>323</v>
      </c>
      <c r="C23" t="s">
        <v>68</v>
      </c>
      <c r="D23" s="134"/>
      <c r="E23" s="42"/>
      <c r="F23" s="42"/>
      <c r="G23" s="42"/>
      <c r="H23" s="41"/>
      <c r="I23" s="41"/>
      <c r="J23" s="105">
        <f>Table3812[[#This Row],[Nr of
trips]]*Table3812[[#This Row],[Nr of
people]]*Table3812[[#This Row],[Cost per roundtrip (as of BASE PERIOD)]]+Table3812[[#This Row],[Nr of
trips]]*Table3812[[#This Row],[Nr of
people]]*Table3812[[#This Row],[Nr of Days
per trip]]*Table3812[[#This Row],[Per Diem (as of BASE PERIOD)]]</f>
        <v>0</v>
      </c>
      <c r="K23" s="41">
        <f>Table3812[[#This Row],[Extended cost]]*$O$2</f>
        <v>0</v>
      </c>
      <c r="L23" s="41">
        <f>(Table3812[[#This Row],[Extended cost]]+Table3812[[#This Row],[Profit]])</f>
        <v>0</v>
      </c>
    </row>
    <row r="24" spans="2:12" x14ac:dyDescent="0.25">
      <c r="B24" t="s">
        <v>324</v>
      </c>
      <c r="C24" t="s">
        <v>68</v>
      </c>
      <c r="D24" s="134"/>
      <c r="E24" s="42"/>
      <c r="F24" s="42"/>
      <c r="G24" s="42"/>
      <c r="H24" s="41"/>
      <c r="I24" s="41"/>
      <c r="J24" s="105">
        <f>Table3812[[#This Row],[Nr of
trips]]*Table3812[[#This Row],[Nr of
people]]*Table3812[[#This Row],[Cost per roundtrip (as of BASE PERIOD)]]+Table3812[[#This Row],[Nr of
trips]]*Table3812[[#This Row],[Nr of
people]]*Table3812[[#This Row],[Nr of Days
per trip]]*Table3812[[#This Row],[Per Diem (as of BASE PERIOD)]]</f>
        <v>0</v>
      </c>
      <c r="K24" s="41">
        <f>Table3812[[#This Row],[Extended cost]]*$O$2</f>
        <v>0</v>
      </c>
      <c r="L24" s="41">
        <f>(Table3812[[#This Row],[Extended cost]]+Table3812[[#This Row],[Profit]])</f>
        <v>0</v>
      </c>
    </row>
    <row r="25" spans="2:12" x14ac:dyDescent="0.25">
      <c r="B25" t="s">
        <v>325</v>
      </c>
      <c r="C25" t="s">
        <v>68</v>
      </c>
      <c r="D25" s="134"/>
      <c r="E25" s="42"/>
      <c r="F25" s="42"/>
      <c r="G25" s="42"/>
      <c r="H25" s="41"/>
      <c r="I25" s="41"/>
      <c r="J25" s="105">
        <f>Table3812[[#This Row],[Nr of
trips]]*Table3812[[#This Row],[Nr of
people]]*Table3812[[#This Row],[Cost per roundtrip (as of BASE PERIOD)]]+Table3812[[#This Row],[Nr of
trips]]*Table3812[[#This Row],[Nr of
people]]*Table3812[[#This Row],[Nr of Days
per trip]]*Table3812[[#This Row],[Per Diem (as of BASE PERIOD)]]</f>
        <v>0</v>
      </c>
      <c r="K25" s="41">
        <f>Table3812[[#This Row],[Extended cost]]*$O$2</f>
        <v>0</v>
      </c>
      <c r="L25" s="41">
        <f>(Table3812[[#This Row],[Extended cost]]+Table3812[[#This Row],[Profit]])</f>
        <v>0</v>
      </c>
    </row>
    <row r="26" spans="2:12" x14ac:dyDescent="0.25">
      <c r="B26" t="s">
        <v>326</v>
      </c>
      <c r="C26" t="s">
        <v>68</v>
      </c>
      <c r="D26" s="134"/>
      <c r="E26" s="42"/>
      <c r="F26" s="42"/>
      <c r="G26" s="42"/>
      <c r="H26" s="41"/>
      <c r="I26" s="41"/>
      <c r="J26" s="105">
        <f>Table3812[[#This Row],[Nr of
trips]]*Table3812[[#This Row],[Nr of
people]]*Table3812[[#This Row],[Cost per roundtrip (as of BASE PERIOD)]]+Table3812[[#This Row],[Nr of
trips]]*Table3812[[#This Row],[Nr of
people]]*Table3812[[#This Row],[Nr of Days
per trip]]*Table3812[[#This Row],[Per Diem (as of BASE PERIOD)]]</f>
        <v>0</v>
      </c>
      <c r="K26" s="41">
        <f>Table3812[[#This Row],[Extended cost]]*$O$2</f>
        <v>0</v>
      </c>
      <c r="L26" s="41">
        <f>(Table3812[[#This Row],[Extended cost]]+Table3812[[#This Row],[Profit]])</f>
        <v>0</v>
      </c>
    </row>
    <row r="27" spans="2:12" x14ac:dyDescent="0.25">
      <c r="B27" t="s">
        <v>327</v>
      </c>
      <c r="C27" t="s">
        <v>68</v>
      </c>
      <c r="D27" s="134"/>
      <c r="E27" s="42"/>
      <c r="F27" s="42"/>
      <c r="G27" s="42"/>
      <c r="H27" s="41"/>
      <c r="I27" s="41"/>
      <c r="J27" s="105">
        <f>Table3812[[#This Row],[Nr of
trips]]*Table3812[[#This Row],[Nr of
people]]*Table3812[[#This Row],[Cost per roundtrip (as of BASE PERIOD)]]+Table3812[[#This Row],[Nr of
trips]]*Table3812[[#This Row],[Nr of
people]]*Table3812[[#This Row],[Nr of Days
per trip]]*Table3812[[#This Row],[Per Diem (as of BASE PERIOD)]]</f>
        <v>0</v>
      </c>
      <c r="K27" s="41">
        <f>Table3812[[#This Row],[Extended cost]]*$O$2</f>
        <v>0</v>
      </c>
      <c r="L27" s="41">
        <f>(Table3812[[#This Row],[Extended cost]]+Table3812[[#This Row],[Profit]])</f>
        <v>0</v>
      </c>
    </row>
    <row r="28" spans="2:12" x14ac:dyDescent="0.25">
      <c r="B28" t="s">
        <v>328</v>
      </c>
      <c r="C28" t="s">
        <v>68</v>
      </c>
      <c r="D28" s="134"/>
      <c r="E28" s="42"/>
      <c r="F28" s="42"/>
      <c r="G28" s="42"/>
      <c r="H28" s="41"/>
      <c r="I28" s="41"/>
      <c r="J28" s="105">
        <f>Table3812[[#This Row],[Nr of
trips]]*Table3812[[#This Row],[Nr of
people]]*Table3812[[#This Row],[Cost per roundtrip (as of BASE PERIOD)]]+Table3812[[#This Row],[Nr of
trips]]*Table3812[[#This Row],[Nr of
people]]*Table3812[[#This Row],[Nr of Days
per trip]]*Table3812[[#This Row],[Per Diem (as of BASE PERIOD)]]</f>
        <v>0</v>
      </c>
      <c r="K28" s="41">
        <f>Table3812[[#This Row],[Extended cost]]*$O$2</f>
        <v>0</v>
      </c>
      <c r="L28" s="41">
        <f>(Table3812[[#This Row],[Extended cost]]+Table3812[[#This Row],[Profit]])</f>
        <v>0</v>
      </c>
    </row>
    <row r="29" spans="2:12" x14ac:dyDescent="0.25">
      <c r="B29" t="s">
        <v>329</v>
      </c>
      <c r="C29" t="s">
        <v>68</v>
      </c>
      <c r="D29" s="134"/>
      <c r="E29" s="42"/>
      <c r="F29" s="42"/>
      <c r="G29" s="42"/>
      <c r="H29" s="41"/>
      <c r="I29" s="41"/>
      <c r="J29" s="105">
        <f>Table3812[[#This Row],[Nr of
trips]]*Table3812[[#This Row],[Nr of
people]]*Table3812[[#This Row],[Cost per roundtrip (as of BASE PERIOD)]]+Table3812[[#This Row],[Nr of
trips]]*Table3812[[#This Row],[Nr of
people]]*Table3812[[#This Row],[Nr of Days
per trip]]*Table3812[[#This Row],[Per Diem (as of BASE PERIOD)]]</f>
        <v>0</v>
      </c>
      <c r="K29" s="41">
        <f>Table3812[[#This Row],[Extended cost]]*$O$2</f>
        <v>0</v>
      </c>
      <c r="L29" s="41">
        <f>(Table3812[[#This Row],[Extended cost]]+Table3812[[#This Row],[Profit]])</f>
        <v>0</v>
      </c>
    </row>
    <row r="30" spans="2:12" x14ac:dyDescent="0.25">
      <c r="B30" t="s">
        <v>52</v>
      </c>
      <c r="H30" s="148"/>
      <c r="I30" s="148"/>
      <c r="J30" s="148"/>
      <c r="K30" s="148"/>
      <c r="L30" s="148">
        <f>SUBTOTAL(109,Table3812[Total Cost])</f>
        <v>0</v>
      </c>
    </row>
    <row r="31" spans="2:12" x14ac:dyDescent="0.25">
      <c r="B31" s="111" t="s">
        <v>163</v>
      </c>
    </row>
  </sheetData>
  <mergeCells count="1">
    <mergeCell ref="N1:O1"/>
  </mergeCells>
  <dataValidations count="2">
    <dataValidation type="list" allowBlank="1" showInputMessage="1" showErrorMessage="1" sqref="B3:B29">
      <formula1>Clin_List</formula1>
    </dataValidation>
    <dataValidation type="list" allowBlank="1" showInputMessage="1" showErrorMessage="1" sqref="D3:D29">
      <formula1>rngCurrencies</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31"/>
  <sheetViews>
    <sheetView zoomScaleNormal="100" workbookViewId="0">
      <pane ySplit="2" topLeftCell="A3" activePane="bottomLeft" state="frozen"/>
      <selection activeCell="D21" sqref="C21:D21"/>
      <selection pane="bottomLeft" activeCell="D15" sqref="D15"/>
    </sheetView>
  </sheetViews>
  <sheetFormatPr defaultRowHeight="15" x14ac:dyDescent="0.25"/>
  <cols>
    <col min="1" max="1" width="1.7109375" customWidth="1"/>
    <col min="2" max="2" width="20.7109375" customWidth="1"/>
    <col min="3" max="3" width="26.85546875" bestFit="1" customWidth="1"/>
    <col min="4" max="4" width="23.140625" customWidth="1"/>
    <col min="5" max="5" width="17.140625" customWidth="1"/>
    <col min="6" max="6" width="16.5703125" customWidth="1"/>
    <col min="7" max="7" width="11" bestFit="1" customWidth="1"/>
    <col min="8" max="8" width="12.85546875" customWidth="1"/>
    <col min="9" max="9" width="16.7109375" customWidth="1"/>
    <col min="10" max="10" width="15.42578125" customWidth="1"/>
    <col min="11" max="11" width="13.28515625" customWidth="1"/>
    <col min="12" max="12" width="3.7109375" customWidth="1"/>
  </cols>
  <sheetData>
    <row r="1" spans="2:14" ht="135.75" x14ac:dyDescent="0.25">
      <c r="B1" s="106" t="s">
        <v>155</v>
      </c>
      <c r="C1" s="106" t="s">
        <v>156</v>
      </c>
      <c r="D1" s="106" t="s">
        <v>157</v>
      </c>
      <c r="E1" s="106" t="s">
        <v>141</v>
      </c>
      <c r="F1" s="106" t="s">
        <v>158</v>
      </c>
      <c r="G1" s="106" t="s">
        <v>159</v>
      </c>
      <c r="H1" s="116" t="s">
        <v>285</v>
      </c>
      <c r="I1" s="106" t="s">
        <v>162</v>
      </c>
      <c r="J1" s="106" t="s">
        <v>136</v>
      </c>
      <c r="K1" s="106" t="s">
        <v>98</v>
      </c>
      <c r="L1" s="108"/>
      <c r="M1" s="208" t="s">
        <v>134</v>
      </c>
      <c r="N1" s="208"/>
    </row>
    <row r="2" spans="2:14" ht="45" x14ac:dyDescent="0.25">
      <c r="B2" s="1" t="s">
        <v>9</v>
      </c>
      <c r="C2" s="1" t="s">
        <v>47</v>
      </c>
      <c r="D2" s="1" t="s">
        <v>3</v>
      </c>
      <c r="E2" s="3" t="s">
        <v>0</v>
      </c>
      <c r="F2" s="3" t="s">
        <v>135</v>
      </c>
      <c r="G2" s="1" t="s">
        <v>1</v>
      </c>
      <c r="H2" s="119" t="s">
        <v>285</v>
      </c>
      <c r="I2" s="17" t="s">
        <v>63</v>
      </c>
      <c r="J2" s="17" t="s">
        <v>2</v>
      </c>
      <c r="K2" s="6" t="s">
        <v>17</v>
      </c>
      <c r="M2" s="75" t="s">
        <v>92</v>
      </c>
      <c r="N2" s="35">
        <v>0</v>
      </c>
    </row>
    <row r="3" spans="2:14" x14ac:dyDescent="0.25">
      <c r="B3" t="s">
        <v>216</v>
      </c>
      <c r="C3" t="s">
        <v>69</v>
      </c>
      <c r="E3" s="18"/>
      <c r="F3" s="18"/>
      <c r="G3" s="42"/>
      <c r="H3" s="41"/>
      <c r="I3" s="41">
        <f>Table12[[#This Row],[Quantity]]*Table12[[#This Row],[Unit cost (as of BASE PERIOD)]]</f>
        <v>0</v>
      </c>
      <c r="J3" s="41">
        <f>Table12[[#This Row],[Extended cost]]*$N$2</f>
        <v>0</v>
      </c>
      <c r="K3" s="41">
        <f>(Table12[[#This Row],[Extended cost]]+Table12[[#This Row],[Profit]])</f>
        <v>0</v>
      </c>
    </row>
    <row r="4" spans="2:14" x14ac:dyDescent="0.25">
      <c r="B4" t="s">
        <v>117</v>
      </c>
      <c r="C4" t="s">
        <v>69</v>
      </c>
      <c r="E4" s="18"/>
      <c r="F4" s="43"/>
      <c r="G4" s="42"/>
      <c r="H4" s="41"/>
      <c r="I4" s="41">
        <f>Table12[[#This Row],[Quantity]]*Table12[[#This Row],[Unit cost (as of BASE PERIOD)]]</f>
        <v>0</v>
      </c>
      <c r="J4" s="41">
        <f>Table12[[#This Row],[Extended cost]]*$N$2</f>
        <v>0</v>
      </c>
      <c r="K4" s="41">
        <f>(Table12[[#This Row],[Extended cost]]+Table12[[#This Row],[Profit]])</f>
        <v>0</v>
      </c>
    </row>
    <row r="5" spans="2:14" x14ac:dyDescent="0.25">
      <c r="B5" t="s">
        <v>118</v>
      </c>
      <c r="C5" t="s">
        <v>69</v>
      </c>
      <c r="E5" s="18"/>
      <c r="F5" s="43"/>
      <c r="G5" s="42"/>
      <c r="H5" s="41"/>
      <c r="I5" s="41">
        <f>Table12[[#This Row],[Quantity]]*Table12[[#This Row],[Unit cost (as of BASE PERIOD)]]</f>
        <v>0</v>
      </c>
      <c r="J5" s="41">
        <f>Table12[[#This Row],[Extended cost]]*$N$2</f>
        <v>0</v>
      </c>
      <c r="K5" s="41">
        <f>(Table12[[#This Row],[Extended cost]]+Table12[[#This Row],[Profit]])</f>
        <v>0</v>
      </c>
    </row>
    <row r="6" spans="2:14" x14ac:dyDescent="0.25">
      <c r="B6" t="s">
        <v>119</v>
      </c>
      <c r="C6" t="s">
        <v>69</v>
      </c>
      <c r="E6" s="18"/>
      <c r="F6" s="43"/>
      <c r="G6" s="42"/>
      <c r="H6" s="41"/>
      <c r="I6" s="41">
        <f>Table12[[#This Row],[Quantity]]*Table12[[#This Row],[Unit cost (as of BASE PERIOD)]]</f>
        <v>0</v>
      </c>
      <c r="J6" s="41">
        <f>Table12[[#This Row],[Extended cost]]*$N$2</f>
        <v>0</v>
      </c>
      <c r="K6" s="41">
        <f>(Table12[[#This Row],[Extended cost]]+Table12[[#This Row],[Profit]])</f>
        <v>0</v>
      </c>
    </row>
    <row r="7" spans="2:14" x14ac:dyDescent="0.25">
      <c r="B7" t="s">
        <v>217</v>
      </c>
      <c r="C7" t="s">
        <v>69</v>
      </c>
      <c r="E7" s="18"/>
      <c r="F7" s="43"/>
      <c r="G7" s="42"/>
      <c r="H7" s="41"/>
      <c r="I7" s="41">
        <f>Table12[[#This Row],[Quantity]]*Table12[[#This Row],[Unit cost (as of BASE PERIOD)]]</f>
        <v>0</v>
      </c>
      <c r="J7" s="41">
        <f>Table12[[#This Row],[Extended cost]]*$N$2</f>
        <v>0</v>
      </c>
      <c r="K7" s="41">
        <f>(Table12[[#This Row],[Extended cost]]+Table12[[#This Row],[Profit]])</f>
        <v>0</v>
      </c>
    </row>
    <row r="8" spans="2:14" x14ac:dyDescent="0.25">
      <c r="B8" t="s">
        <v>218</v>
      </c>
      <c r="C8" t="s">
        <v>69</v>
      </c>
      <c r="E8" s="18"/>
      <c r="F8" s="43"/>
      <c r="G8" s="42"/>
      <c r="H8" s="41"/>
      <c r="I8" s="41">
        <f>Table12[[#This Row],[Quantity]]*Table12[[#This Row],[Unit cost (as of BASE PERIOD)]]</f>
        <v>0</v>
      </c>
      <c r="J8" s="41">
        <f>Table12[[#This Row],[Extended cost]]*$N$2</f>
        <v>0</v>
      </c>
      <c r="K8" s="41">
        <f>(Table12[[#This Row],[Extended cost]]+Table12[[#This Row],[Profit]])</f>
        <v>0</v>
      </c>
    </row>
    <row r="9" spans="2:14" x14ac:dyDescent="0.25">
      <c r="B9" t="s">
        <v>219</v>
      </c>
      <c r="C9" t="s">
        <v>69</v>
      </c>
      <c r="E9" s="18"/>
      <c r="F9" s="131"/>
      <c r="G9" s="42"/>
      <c r="H9" s="41"/>
      <c r="I9" s="41">
        <f>Table12[[#This Row],[Quantity]]*Table12[[#This Row],[Unit cost (as of BASE PERIOD)]]</f>
        <v>0</v>
      </c>
      <c r="J9" s="41">
        <f>Table12[[#This Row],[Extended cost]]*$N$2</f>
        <v>0</v>
      </c>
      <c r="K9" s="41">
        <f>(Table12[[#This Row],[Extended cost]]+Table12[[#This Row],[Profit]])</f>
        <v>0</v>
      </c>
    </row>
    <row r="10" spans="2:14" x14ac:dyDescent="0.25">
      <c r="B10" t="s">
        <v>220</v>
      </c>
      <c r="C10" t="s">
        <v>69</v>
      </c>
      <c r="E10" s="18"/>
      <c r="F10" s="131"/>
      <c r="G10" s="42"/>
      <c r="H10" s="41"/>
      <c r="I10" s="41">
        <f>Table12[[#This Row],[Quantity]]*Table12[[#This Row],[Unit cost (as of BASE PERIOD)]]</f>
        <v>0</v>
      </c>
      <c r="J10" s="41">
        <f>Table12[[#This Row],[Extended cost]]*$N$2</f>
        <v>0</v>
      </c>
      <c r="K10" s="41">
        <f>(Table12[[#This Row],[Extended cost]]+Table12[[#This Row],[Profit]])</f>
        <v>0</v>
      </c>
    </row>
    <row r="11" spans="2:14" x14ac:dyDescent="0.25">
      <c r="B11" t="s">
        <v>120</v>
      </c>
      <c r="C11" t="s">
        <v>69</v>
      </c>
      <c r="E11" s="18"/>
      <c r="F11" s="131"/>
      <c r="G11" s="42"/>
      <c r="H11" s="41"/>
      <c r="I11" s="41">
        <f>Table12[[#This Row],[Quantity]]*Table12[[#This Row],[Unit cost (as of BASE PERIOD)]]</f>
        <v>0</v>
      </c>
      <c r="J11" s="41">
        <f>Table12[[#This Row],[Extended cost]]*$N$2</f>
        <v>0</v>
      </c>
      <c r="K11" s="41">
        <f>(Table12[[#This Row],[Extended cost]]+Table12[[#This Row],[Profit]])</f>
        <v>0</v>
      </c>
    </row>
    <row r="12" spans="2:14" x14ac:dyDescent="0.25">
      <c r="B12" t="s">
        <v>121</v>
      </c>
      <c r="C12" t="s">
        <v>69</v>
      </c>
      <c r="E12" s="18"/>
      <c r="F12" s="131"/>
      <c r="G12" s="42"/>
      <c r="H12" s="41"/>
      <c r="I12" s="41">
        <f>Table12[[#This Row],[Quantity]]*Table12[[#This Row],[Unit cost (as of BASE PERIOD)]]</f>
        <v>0</v>
      </c>
      <c r="J12" s="41">
        <f>Table12[[#This Row],[Extended cost]]*$N$2</f>
        <v>0</v>
      </c>
      <c r="K12" s="41">
        <f>(Table12[[#This Row],[Extended cost]]+Table12[[#This Row],[Profit]])</f>
        <v>0</v>
      </c>
    </row>
    <row r="13" spans="2:14" x14ac:dyDescent="0.25">
      <c r="B13" t="s">
        <v>122</v>
      </c>
      <c r="C13" t="s">
        <v>69</v>
      </c>
      <c r="E13" s="18"/>
      <c r="F13" s="131"/>
      <c r="G13" s="42"/>
      <c r="H13" s="41"/>
      <c r="I13" s="41">
        <f>Table12[[#This Row],[Quantity]]*Table12[[#This Row],[Unit cost (as of BASE PERIOD)]]</f>
        <v>0</v>
      </c>
      <c r="J13" s="41">
        <f>Table12[[#This Row],[Extended cost]]*$N$2</f>
        <v>0</v>
      </c>
      <c r="K13" s="41">
        <f>(Table12[[#This Row],[Extended cost]]+Table12[[#This Row],[Profit]])</f>
        <v>0</v>
      </c>
    </row>
    <row r="14" spans="2:14" x14ac:dyDescent="0.25">
      <c r="B14" t="s">
        <v>221</v>
      </c>
      <c r="C14" t="s">
        <v>69</v>
      </c>
      <c r="E14" s="18"/>
      <c r="F14" s="131"/>
      <c r="G14" s="42"/>
      <c r="H14" s="41"/>
      <c r="I14" s="41">
        <f>Table12[[#This Row],[Quantity]]*Table12[[#This Row],[Unit cost (as of BASE PERIOD)]]</f>
        <v>0</v>
      </c>
      <c r="J14" s="41">
        <f>Table12[[#This Row],[Extended cost]]*$N$2</f>
        <v>0</v>
      </c>
      <c r="K14" s="41">
        <f>(Table12[[#This Row],[Extended cost]]+Table12[[#This Row],[Profit]])</f>
        <v>0</v>
      </c>
    </row>
    <row r="15" spans="2:14" x14ac:dyDescent="0.25">
      <c r="B15" t="s">
        <v>222</v>
      </c>
      <c r="C15" t="s">
        <v>69</v>
      </c>
      <c r="E15" s="18"/>
      <c r="F15" s="131"/>
      <c r="G15" s="42"/>
      <c r="H15" s="41"/>
      <c r="I15" s="41">
        <f>Table12[[#This Row],[Quantity]]*Table12[[#This Row],[Unit cost (as of BASE PERIOD)]]</f>
        <v>0</v>
      </c>
      <c r="J15" s="41">
        <f>Table12[[#This Row],[Extended cost]]*$N$2</f>
        <v>0</v>
      </c>
      <c r="K15" s="41">
        <f>(Table12[[#This Row],[Extended cost]]+Table12[[#This Row],[Profit]])</f>
        <v>0</v>
      </c>
    </row>
    <row r="16" spans="2:14" x14ac:dyDescent="0.25">
      <c r="B16" t="s">
        <v>223</v>
      </c>
      <c r="C16" t="s">
        <v>69</v>
      </c>
      <c r="E16" s="18"/>
      <c r="F16" s="131"/>
      <c r="G16" s="42"/>
      <c r="H16" s="41"/>
      <c r="I16" s="41">
        <f>Table12[[#This Row],[Quantity]]*Table12[[#This Row],[Unit cost (as of BASE PERIOD)]]</f>
        <v>0</v>
      </c>
      <c r="J16" s="41">
        <f>Table12[[#This Row],[Extended cost]]*$N$2</f>
        <v>0</v>
      </c>
      <c r="K16" s="41">
        <f>(Table12[[#This Row],[Extended cost]]+Table12[[#This Row],[Profit]])</f>
        <v>0</v>
      </c>
    </row>
    <row r="17" spans="2:11" x14ac:dyDescent="0.25">
      <c r="B17" t="s">
        <v>224</v>
      </c>
      <c r="C17" t="s">
        <v>69</v>
      </c>
      <c r="E17" s="18"/>
      <c r="F17" s="131"/>
      <c r="G17" s="42"/>
      <c r="H17" s="41"/>
      <c r="I17" s="41">
        <f>Table12[[#This Row],[Quantity]]*Table12[[#This Row],[Unit cost (as of BASE PERIOD)]]</f>
        <v>0</v>
      </c>
      <c r="J17" s="41">
        <f>Table12[[#This Row],[Extended cost]]*$N$2</f>
        <v>0</v>
      </c>
      <c r="K17" s="41">
        <f>(Table12[[#This Row],[Extended cost]]+Table12[[#This Row],[Profit]])</f>
        <v>0</v>
      </c>
    </row>
    <row r="18" spans="2:11" x14ac:dyDescent="0.25">
      <c r="B18" t="s">
        <v>225</v>
      </c>
      <c r="C18" t="s">
        <v>69</v>
      </c>
      <c r="E18" s="18"/>
      <c r="F18" s="131"/>
      <c r="G18" s="42"/>
      <c r="H18" s="41"/>
      <c r="I18" s="41">
        <f>Table12[[#This Row],[Quantity]]*Table12[[#This Row],[Unit cost (as of BASE PERIOD)]]</f>
        <v>0</v>
      </c>
      <c r="J18" s="41">
        <f>Table12[[#This Row],[Extended cost]]*$N$2</f>
        <v>0</v>
      </c>
      <c r="K18" s="41">
        <f>(Table12[[#This Row],[Extended cost]]+Table12[[#This Row],[Profit]])</f>
        <v>0</v>
      </c>
    </row>
    <row r="19" spans="2:11" x14ac:dyDescent="0.25">
      <c r="B19" t="s">
        <v>226</v>
      </c>
      <c r="C19" t="s">
        <v>69</v>
      </c>
      <c r="E19" s="18"/>
      <c r="F19" s="131"/>
      <c r="G19" s="42"/>
      <c r="H19" s="41"/>
      <c r="I19" s="41">
        <f>Table12[[#This Row],[Quantity]]*Table12[[#This Row],[Unit cost (as of BASE PERIOD)]]</f>
        <v>0</v>
      </c>
      <c r="J19" s="41">
        <f>Table12[[#This Row],[Extended cost]]*$N$2</f>
        <v>0</v>
      </c>
      <c r="K19" s="41">
        <f>(Table12[[#This Row],[Extended cost]]+Table12[[#This Row],[Profit]])</f>
        <v>0</v>
      </c>
    </row>
    <row r="20" spans="2:11" x14ac:dyDescent="0.25">
      <c r="B20" t="s">
        <v>227</v>
      </c>
      <c r="C20" t="s">
        <v>69</v>
      </c>
      <c r="E20" s="18"/>
      <c r="F20" s="131"/>
      <c r="G20" s="42"/>
      <c r="H20" s="41"/>
      <c r="I20" s="41">
        <f>Table12[[#This Row],[Quantity]]*Table12[[#This Row],[Unit cost (as of BASE PERIOD)]]</f>
        <v>0</v>
      </c>
      <c r="J20" s="41">
        <f>Table12[[#This Row],[Extended cost]]*$N$2</f>
        <v>0</v>
      </c>
      <c r="K20" s="41">
        <f>(Table12[[#This Row],[Extended cost]]+Table12[[#This Row],[Profit]])</f>
        <v>0</v>
      </c>
    </row>
    <row r="21" spans="2:11" x14ac:dyDescent="0.25">
      <c r="B21" t="s">
        <v>228</v>
      </c>
      <c r="C21" t="s">
        <v>69</v>
      </c>
      <c r="E21" s="18"/>
      <c r="F21" s="131"/>
      <c r="G21" s="42"/>
      <c r="H21" s="41"/>
      <c r="I21" s="41">
        <f>Table12[[#This Row],[Quantity]]*Table12[[#This Row],[Unit cost (as of BASE PERIOD)]]</f>
        <v>0</v>
      </c>
      <c r="J21" s="41">
        <f>Table12[[#This Row],[Extended cost]]*$N$2</f>
        <v>0</v>
      </c>
      <c r="K21" s="41">
        <f>(Table12[[#This Row],[Extended cost]]+Table12[[#This Row],[Profit]])</f>
        <v>0</v>
      </c>
    </row>
    <row r="22" spans="2:11" x14ac:dyDescent="0.25">
      <c r="B22" t="s">
        <v>229</v>
      </c>
      <c r="C22" t="s">
        <v>69</v>
      </c>
      <c r="E22" s="18"/>
      <c r="F22" s="131"/>
      <c r="G22" s="42"/>
      <c r="H22" s="41"/>
      <c r="I22" s="41">
        <f>Table12[[#This Row],[Quantity]]*Table12[[#This Row],[Unit cost (as of BASE PERIOD)]]</f>
        <v>0</v>
      </c>
      <c r="J22" s="41">
        <f>Table12[[#This Row],[Extended cost]]*$N$2</f>
        <v>0</v>
      </c>
      <c r="K22" s="41">
        <f>(Table12[[#This Row],[Extended cost]]+Table12[[#This Row],[Profit]])</f>
        <v>0</v>
      </c>
    </row>
    <row r="23" spans="2:11" x14ac:dyDescent="0.25">
      <c r="B23" t="s">
        <v>323</v>
      </c>
      <c r="C23" t="s">
        <v>69</v>
      </c>
      <c r="E23" s="18"/>
      <c r="F23" s="131"/>
      <c r="G23" s="42"/>
      <c r="H23" s="41"/>
      <c r="I23" s="41">
        <f>Table12[[#This Row],[Quantity]]*Table12[[#This Row],[Unit cost (as of BASE PERIOD)]]</f>
        <v>0</v>
      </c>
      <c r="J23" s="41">
        <f>Table12[[#This Row],[Extended cost]]*$N$2</f>
        <v>0</v>
      </c>
      <c r="K23" s="41">
        <f>(Table12[[#This Row],[Extended cost]]+Table12[[#This Row],[Profit]])</f>
        <v>0</v>
      </c>
    </row>
    <row r="24" spans="2:11" x14ac:dyDescent="0.25">
      <c r="B24" t="s">
        <v>324</v>
      </c>
      <c r="C24" t="s">
        <v>69</v>
      </c>
      <c r="E24" s="18"/>
      <c r="F24" s="131"/>
      <c r="G24" s="42"/>
      <c r="H24" s="41"/>
      <c r="I24" s="41">
        <f>Table12[[#This Row],[Quantity]]*Table12[[#This Row],[Unit cost (as of BASE PERIOD)]]</f>
        <v>0</v>
      </c>
      <c r="J24" s="41">
        <f>Table12[[#This Row],[Extended cost]]*$N$2</f>
        <v>0</v>
      </c>
      <c r="K24" s="41">
        <f>(Table12[[#This Row],[Extended cost]]+Table12[[#This Row],[Profit]])</f>
        <v>0</v>
      </c>
    </row>
    <row r="25" spans="2:11" x14ac:dyDescent="0.25">
      <c r="B25" t="s">
        <v>325</v>
      </c>
      <c r="C25" t="s">
        <v>69</v>
      </c>
      <c r="E25" s="18"/>
      <c r="F25" s="131"/>
      <c r="G25" s="42"/>
      <c r="H25" s="41"/>
      <c r="I25" s="41">
        <f>Table12[[#This Row],[Quantity]]*Table12[[#This Row],[Unit cost (as of BASE PERIOD)]]</f>
        <v>0</v>
      </c>
      <c r="J25" s="41">
        <f>Table12[[#This Row],[Extended cost]]*$N$2</f>
        <v>0</v>
      </c>
      <c r="K25" s="41">
        <f>(Table12[[#This Row],[Extended cost]]+Table12[[#This Row],[Profit]])</f>
        <v>0</v>
      </c>
    </row>
    <row r="26" spans="2:11" x14ac:dyDescent="0.25">
      <c r="B26" t="s">
        <v>326</v>
      </c>
      <c r="C26" t="s">
        <v>69</v>
      </c>
      <c r="E26" s="18"/>
      <c r="F26" s="131"/>
      <c r="G26" s="42"/>
      <c r="H26" s="41"/>
      <c r="I26" s="41">
        <f>Table12[[#This Row],[Quantity]]*Table12[[#This Row],[Unit cost (as of BASE PERIOD)]]</f>
        <v>0</v>
      </c>
      <c r="J26" s="41">
        <f>Table12[[#This Row],[Extended cost]]*$N$2</f>
        <v>0</v>
      </c>
      <c r="K26" s="41">
        <f>(Table12[[#This Row],[Extended cost]]+Table12[[#This Row],[Profit]])</f>
        <v>0</v>
      </c>
    </row>
    <row r="27" spans="2:11" x14ac:dyDescent="0.25">
      <c r="B27" t="s">
        <v>327</v>
      </c>
      <c r="C27" t="s">
        <v>69</v>
      </c>
      <c r="E27" s="18"/>
      <c r="F27" s="131"/>
      <c r="G27" s="42"/>
      <c r="H27" s="41"/>
      <c r="I27" s="41">
        <f>Table12[[#This Row],[Quantity]]*Table12[[#This Row],[Unit cost (as of BASE PERIOD)]]</f>
        <v>0</v>
      </c>
      <c r="J27" s="41">
        <f>Table12[[#This Row],[Extended cost]]*$N$2</f>
        <v>0</v>
      </c>
      <c r="K27" s="41">
        <f>(Table12[[#This Row],[Extended cost]]+Table12[[#This Row],[Profit]])</f>
        <v>0</v>
      </c>
    </row>
    <row r="28" spans="2:11" x14ac:dyDescent="0.25">
      <c r="B28" t="s">
        <v>328</v>
      </c>
      <c r="C28" t="s">
        <v>69</v>
      </c>
      <c r="E28" s="18"/>
      <c r="F28" s="131"/>
      <c r="G28" s="42"/>
      <c r="H28" s="41"/>
      <c r="I28" s="41">
        <f>Table12[[#This Row],[Quantity]]*Table12[[#This Row],[Unit cost (as of BASE PERIOD)]]</f>
        <v>0</v>
      </c>
      <c r="J28" s="41">
        <f>Table12[[#This Row],[Extended cost]]*$N$2</f>
        <v>0</v>
      </c>
      <c r="K28" s="41">
        <f>(Table12[[#This Row],[Extended cost]]+Table12[[#This Row],[Profit]])</f>
        <v>0</v>
      </c>
    </row>
    <row r="29" spans="2:11" x14ac:dyDescent="0.25">
      <c r="B29" t="s">
        <v>329</v>
      </c>
      <c r="C29" t="s">
        <v>69</v>
      </c>
      <c r="E29" s="18"/>
      <c r="F29" s="131"/>
      <c r="G29" s="42"/>
      <c r="H29" s="41"/>
      <c r="I29" s="41">
        <f>Table12[[#This Row],[Quantity]]*Table12[[#This Row],[Unit cost (as of BASE PERIOD)]]</f>
        <v>0</v>
      </c>
      <c r="J29" s="41">
        <f>Table12[[#This Row],[Extended cost]]*$N$2</f>
        <v>0</v>
      </c>
      <c r="K29" s="41">
        <f>(Table12[[#This Row],[Extended cost]]+Table12[[#This Row],[Profit]])</f>
        <v>0</v>
      </c>
    </row>
    <row r="30" spans="2:11" x14ac:dyDescent="0.25">
      <c r="B30" t="s">
        <v>52</v>
      </c>
      <c r="H30" s="148"/>
      <c r="I30" s="148"/>
      <c r="J30" s="148"/>
      <c r="K30" s="148">
        <f>SUBTOTAL(109,Table12[Total Cost])</f>
        <v>0</v>
      </c>
    </row>
    <row r="31" spans="2:11" x14ac:dyDescent="0.25">
      <c r="B31" s="112" t="s">
        <v>163</v>
      </c>
    </row>
  </sheetData>
  <mergeCells count="1">
    <mergeCell ref="M1:N1"/>
  </mergeCells>
  <dataValidations count="2">
    <dataValidation type="list" allowBlank="1" showInputMessage="1" showErrorMessage="1" sqref="B3:B29">
      <formula1>Clin_List</formula1>
    </dataValidation>
    <dataValidation type="list" allowBlank="1" showInputMessage="1" showErrorMessage="1" sqref="E3:E29">
      <formula1>rngCurrencies</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23f1cae-18bd-4bea-aab5-f371a379d937">NSIIDOCID-675770295-1199</_dlc_DocId>
    <_dlc_DocIdUrl xmlns="623f1cae-18bd-4bea-aab5-f371a379d937">
      <Url>https://dis.nr.ncia/nsii/ic/nciservice/_layouts/15/DocIdRedir.aspx?ID=NSIIDOCID-675770295-1199</Url>
      <Description>NSIIDOCID-675770295-1199</Description>
    </_dlc_DocIdUrl>
    <Type_x0020_Document xmlns="f88006e8-8b3a-4d76-a707-e7a9bb19ae7f">Admin Document</Type_x0020_Document>
  </documentManagement>
</p:properties>
</file>

<file path=customXml/item2.xml><?xml version="1.0" encoding="utf-8"?>
<?mso-contentType ?>
<SharedContentType xmlns="Microsoft.SharePoint.Taxonomy.ContentTypeSync" SourceId="fd456807-6760-4d1a-acbe-8bffdffcd3ac"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28B0E1F6B9706D4094CACBB613341753" ma:contentTypeVersion="4" ma:contentTypeDescription="Create a new document." ma:contentTypeScope="" ma:versionID="9be5be6e49f2a993a038db2776f63a6b">
  <xsd:schema xmlns:xsd="http://www.w3.org/2001/XMLSchema" xmlns:xs="http://www.w3.org/2001/XMLSchema" xmlns:p="http://schemas.microsoft.com/office/2006/metadata/properties" xmlns:ns2="f88006e8-8b3a-4d76-a707-e7a9bb19ae7f" xmlns:ns3="623f1cae-18bd-4bea-aab5-f371a379d937" targetNamespace="http://schemas.microsoft.com/office/2006/metadata/properties" ma:root="true" ma:fieldsID="e349987254dfa02f4591e526c091b669" ns2:_="" ns3:_="">
    <xsd:import namespace="f88006e8-8b3a-4d76-a707-e7a9bb19ae7f"/>
    <xsd:import namespace="623f1cae-18bd-4bea-aab5-f371a379d937"/>
    <xsd:element name="properties">
      <xsd:complexType>
        <xsd:sequence>
          <xsd:element name="documentManagement">
            <xsd:complexType>
              <xsd:all>
                <xsd:element ref="ns2:Type_x0020_Documen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006e8-8b3a-4d76-a707-e7a9bb19ae7f" elementFormDefault="qualified">
    <xsd:import namespace="http://schemas.microsoft.com/office/2006/documentManagement/types"/>
    <xsd:import namespace="http://schemas.microsoft.com/office/infopath/2007/PartnerControls"/>
    <xsd:element name="Type_x0020_Document" ma:index="7" nillable="true" ma:displayName="Type Document" ma:default="Admin Document" ma:format="Dropdown" ma:internalName="Type_x0020_Document">
      <xsd:simpleType>
        <xsd:restriction base="dms:Choice">
          <xsd:enumeration value="Admin Document"/>
          <xsd:enumeration value="Technical Report"/>
        </xsd:restriction>
      </xsd:simpleType>
    </xsd:element>
  </xsd:schema>
  <xsd:schema xmlns:xsd="http://www.w3.org/2001/XMLSchema" xmlns:xs="http://www.w3.org/2001/XMLSchema" xmlns:dms="http://schemas.microsoft.com/office/2006/documentManagement/types" xmlns:pc="http://schemas.microsoft.com/office/infopath/2007/PartnerControls" targetNamespace="623f1cae-18bd-4bea-aab5-f371a379d9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A22398-BA11-44AE-B308-8ECD24330532}">
  <ds:schemaRefs>
    <ds:schemaRef ds:uri="http://purl.org/dc/dcmitype/"/>
    <ds:schemaRef ds:uri="http://www.w3.org/XML/1998/namespace"/>
    <ds:schemaRef ds:uri="http://purl.org/dc/terms/"/>
    <ds:schemaRef ds:uri="623f1cae-18bd-4bea-aab5-f371a379d937"/>
    <ds:schemaRef ds:uri="http://purl.org/dc/elements/1.1/"/>
    <ds:schemaRef ds:uri="http://schemas.microsoft.com/office/2006/documentManagement/types"/>
    <ds:schemaRef ds:uri="http://schemas.microsoft.com/office/2006/metadata/properties"/>
    <ds:schemaRef ds:uri="f88006e8-8b3a-4d76-a707-e7a9bb19ae7f"/>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58EF027-A4C8-4E57-9BF6-BC31BE395FC2}">
  <ds:schemaRefs>
    <ds:schemaRef ds:uri="Microsoft.SharePoint.Taxonomy.ContentTypeSync"/>
  </ds:schemaRefs>
</ds:datastoreItem>
</file>

<file path=customXml/itemProps3.xml><?xml version="1.0" encoding="utf-8"?>
<ds:datastoreItem xmlns:ds="http://schemas.openxmlformats.org/officeDocument/2006/customXml" ds:itemID="{D6BD544A-C56C-4AAB-B288-1B91EAC01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006e8-8b3a-4d76-a707-e7a9bb19ae7f"/>
    <ds:schemaRef ds:uri="623f1cae-18bd-4bea-aab5-f371a379d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6131F0-0CB8-4034-9173-85169858395A}">
  <ds:schemaRefs>
    <ds:schemaRef ds:uri="http://schemas.microsoft.com/sharepoint/v3/contenttype/forms"/>
  </ds:schemaRefs>
</ds:datastoreItem>
</file>

<file path=customXml/itemProps5.xml><?xml version="1.0" encoding="utf-8"?>
<ds:datastoreItem xmlns:ds="http://schemas.openxmlformats.org/officeDocument/2006/customXml" ds:itemID="{3D9CF7DF-D27C-4CE8-ACEE-1FBE272E034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Instructions</vt:lpstr>
      <vt:lpstr>Automated Checks</vt:lpstr>
      <vt:lpstr>Offer Summary</vt:lpstr>
      <vt:lpstr>CLIN Summary</vt:lpstr>
      <vt:lpstr>Indexation</vt:lpstr>
      <vt:lpstr>Labour</vt:lpstr>
      <vt:lpstr>Material</vt:lpstr>
      <vt:lpstr>Travel</vt:lpstr>
      <vt:lpstr>ODC</vt:lpstr>
      <vt:lpstr>Rates</vt:lpstr>
      <vt:lpstr>CLIN Detail list</vt:lpstr>
      <vt:lpstr>Settings</vt:lpstr>
      <vt:lpstr>Clin_List</vt:lpstr>
      <vt:lpstr>'Automated Checks'!Print_Area</vt:lpstr>
      <vt:lpstr>'CLIN Summary'!Print_Area</vt:lpstr>
      <vt:lpstr>Instructions!Print_Area</vt:lpstr>
      <vt:lpstr>Labour!Print_Area</vt:lpstr>
      <vt:lpstr>Material!Print_Area</vt:lpstr>
      <vt:lpstr>ODC!Print_Area</vt:lpstr>
      <vt:lpstr>'Offer Summary'!Print_Area</vt:lpstr>
      <vt:lpstr>Rates!Print_Area</vt:lpstr>
      <vt:lpstr>Travel!Print_Area</vt:lpstr>
      <vt:lpstr>rngCurrencies</vt:lpstr>
      <vt:lpstr>Tot_CS_Base</vt:lpstr>
      <vt:lpstr>Tot_CS_OptEval</vt:lpstr>
      <vt:lpstr>Tot_Labour</vt:lpstr>
      <vt:lpstr>Tot_Material</vt:lpstr>
      <vt:lpstr>Tot_ODC</vt:lpstr>
      <vt:lpstr>Tot_OS_Base</vt:lpstr>
      <vt:lpstr>Tot_OS_OptEval</vt:lpstr>
      <vt:lpstr>Tot_Travel</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 I Bidding Sheets  IFB-CO-115751-NCI CLS AMD 3_new Dimitrios</dc:title>
  <dc:creator>Green Sarah</dc:creator>
  <cp:lastModifiedBy>Bozoudis Michail</cp:lastModifiedBy>
  <cp:lastPrinted>2018-08-17T12:06:07Z</cp:lastPrinted>
  <dcterms:created xsi:type="dcterms:W3CDTF">2017-07-10T07:03:59Z</dcterms:created>
  <dcterms:modified xsi:type="dcterms:W3CDTF">2023-04-15T18:02:57Z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0x01010028B0E1F6B9706D4094CACBB613341753</vt:lpwstr>
  </property>
  <property fmtid="{D5CDD505-2E9C-101B-9397-08002B2CF9AE}" pid="3" name="_dlc_DocIdItemGuid">
    <vt:lpwstr>40c99a3d-e215-45a7-806e-1494d8be03f4</vt:lpwstr>
  </property>
</Properties>
</file>