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E:\2279\"/>
    </mc:Choice>
  </mc:AlternateContent>
  <xr:revisionPtr revIDLastSave="0" documentId="8_{C67EE943-BAAE-421E-9657-183B68E9FAC0}" xr6:coauthVersionLast="36" xr6:coauthVersionMax="36" xr10:uidLastSave="{00000000-0000-0000-0000-000000000000}"/>
  <bookViews>
    <workbookView xWindow="0" yWindow="0" windowWidth="27060" windowHeight="5520" activeTab="3" xr2:uid="{00000000-000D-0000-FFFF-FFFF00000000}"/>
  </bookViews>
  <sheets>
    <sheet name="Instructions" sheetId="30" r:id="rId1"/>
    <sheet name="Automated Checks" sheetId="33" state="hidden" r:id="rId2"/>
    <sheet name="Offer Summary" sheetId="23" r:id="rId3"/>
    <sheet name="CLIN Summary" sheetId="10" r:id="rId4"/>
    <sheet name="Labour" sheetId="26" r:id="rId5"/>
    <sheet name="Material" sheetId="14" r:id="rId6"/>
    <sheet name="Travel" sheetId="15" r:id="rId7"/>
    <sheet name="ODC" sheetId="16" r:id="rId8"/>
    <sheet name="Rates" sheetId="8" r:id="rId9"/>
    <sheet name="CLIN Detail list" sheetId="24" state="hidden" r:id="rId10"/>
    <sheet name="Settings" sheetId="27" state="hidden" r:id="rId11"/>
  </sheets>
  <definedNames>
    <definedName name="_xlnm._FilterDatabase" localSheetId="3" hidden="1">'CLIN Summary'!$A$3:$Q$3</definedName>
    <definedName name="_xlcn.WorksheetConnection_Revisedbiddingsheets.xlsxCLIN1_Labour1" hidden="1">CLIN1_Labour</definedName>
    <definedName name="_xlcn.WorksheetConnection_Revisedbiddingsheets.xlsxCLIN2_Labour1" hidden="1">CLIN2_Labour</definedName>
    <definedName name="_xlcn.WorksheetConnection_Revisedbiddingsheets.xlsxCLIN2_Material1" hidden="1">CLIN2_Material</definedName>
    <definedName name="Clin_List">'CLIN Detail list'!$A$8:$A$12</definedName>
    <definedName name="_xlnm.Print_Area" localSheetId="1">'Automated Checks'!$B$2:$D$18</definedName>
    <definedName name="_xlnm.Print_Area" localSheetId="3">'CLIN Summary'!$B$1:$Q$117</definedName>
    <definedName name="_xlnm.Print_Area" localSheetId="0">Instructions!$B$1:$C$9</definedName>
    <definedName name="_xlnm.Print_Area" localSheetId="4">Labour!$B$2:$AC$6</definedName>
    <definedName name="_xlnm.Print_Area" localSheetId="5">Material!$B$2:$AC$6</definedName>
    <definedName name="_xlnm.Print_Area" localSheetId="7">ODC!$B$2:$L$6</definedName>
    <definedName name="_xlnm.Print_Area" localSheetId="2">'Offer Summary'!$B$3:$D$26</definedName>
    <definedName name="_xlnm.Print_Area" localSheetId="8">Rates!$B$2:$D$9</definedName>
    <definedName name="_xlnm.Print_Area" localSheetId="6">Travel!$B$2:$M$6</definedName>
    <definedName name="rngCurrencies">Settings!$A$2:$A$20</definedName>
    <definedName name="Tot_CS_Base">'CLIN Summary'!$O$74</definedName>
    <definedName name="Tot_CS_OptEval">'CLIN Summary'!$O$116</definedName>
    <definedName name="Tot_CS_OptNonEval">'CLIN Summary'!#REF!</definedName>
    <definedName name="Tot_Labour">Labour[[#Totals],[Fully burdened cost]]</definedName>
    <definedName name="Tot_Material">Material[[#Totals],[Fully burdened cost]]</definedName>
    <definedName name="Tot_ODC">ODC[[#Totals],[Total Cost]]</definedName>
    <definedName name="Tot_OS_Base">'Offer Summary'!$D$19</definedName>
    <definedName name="Tot_OS_OptEval">'Offer Summary'!$D$26</definedName>
    <definedName name="Tot_OS_OptNonEval">'Offer Summary'!#REF!</definedName>
    <definedName name="Tot_Travel">Travel[[#Totals],[Total Cost]]</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Lst>
</workbook>
</file>

<file path=xl/calcChain.xml><?xml version="1.0" encoding="utf-8"?>
<calcChain xmlns="http://schemas.openxmlformats.org/spreadsheetml/2006/main">
  <c r="O110" i="10" l="1"/>
  <c r="O57" i="10"/>
  <c r="C24" i="23" l="1"/>
  <c r="O59" i="10"/>
  <c r="O114" i="10" l="1"/>
  <c r="O113" i="10"/>
  <c r="O112" i="10"/>
  <c r="O60" i="10"/>
  <c r="O111" i="10"/>
  <c r="O109" i="10"/>
  <c r="O108" i="10"/>
  <c r="O107" i="10"/>
  <c r="O106" i="10"/>
  <c r="O105" i="10"/>
  <c r="O104" i="10"/>
  <c r="O33" i="10" l="1"/>
  <c r="O85" i="10" l="1"/>
  <c r="O37" i="10" l="1"/>
  <c r="O36" i="10"/>
  <c r="O35" i="10"/>
  <c r="O8" i="10" l="1"/>
  <c r="C23" i="23" l="1"/>
  <c r="C22" i="23"/>
  <c r="C21" i="23"/>
  <c r="C20" i="23"/>
  <c r="C17" i="23"/>
  <c r="C16" i="23"/>
  <c r="C15" i="23"/>
  <c r="C14" i="23"/>
  <c r="C13" i="23"/>
  <c r="C12" i="23"/>
  <c r="C11" i="23"/>
  <c r="C10" i="23"/>
  <c r="C9" i="23"/>
  <c r="O99" i="10"/>
  <c r="O98" i="10"/>
  <c r="O93" i="10"/>
  <c r="O86" i="10"/>
  <c r="O80" i="10"/>
  <c r="O61" i="10"/>
  <c r="O62" i="10"/>
  <c r="O63" i="10"/>
  <c r="O64" i="10"/>
  <c r="O49" i="10"/>
  <c r="O58" i="10"/>
  <c r="O56" i="10"/>
  <c r="O55" i="10"/>
  <c r="O53" i="10"/>
  <c r="O52" i="10"/>
  <c r="O51" i="10"/>
  <c r="O50" i="10"/>
  <c r="O24" i="10"/>
  <c r="O23" i="10"/>
  <c r="O101" i="10" l="1"/>
  <c r="D23" i="23" s="1"/>
  <c r="O71" i="10"/>
  <c r="O94" i="10" l="1"/>
  <c r="O92" i="10"/>
  <c r="O87" i="10"/>
  <c r="O81" i="10"/>
  <c r="O70" i="10"/>
  <c r="O69" i="10"/>
  <c r="O65" i="10"/>
  <c r="O54" i="10"/>
  <c r="O38" i="10"/>
  <c r="O34" i="10"/>
  <c r="O29" i="10"/>
  <c r="O28" i="10"/>
  <c r="O9" i="10"/>
  <c r="O6" i="10"/>
  <c r="O45" i="10"/>
  <c r="O43" i="10"/>
  <c r="O42" i="10"/>
  <c r="O14" i="10"/>
  <c r="O13" i="10"/>
  <c r="O19" i="10"/>
  <c r="O18" i="10"/>
  <c r="O21" i="10" l="1"/>
  <c r="D11" i="23" s="1"/>
  <c r="O73" i="10"/>
  <c r="D17" i="23" s="1"/>
  <c r="O26" i="10"/>
  <c r="D12" i="23" s="1"/>
  <c r="O7" i="10"/>
  <c r="O83" i="10"/>
  <c r="D20" i="23" l="1"/>
  <c r="O67" i="10"/>
  <c r="D16" i="23" s="1"/>
  <c r="O40" i="10"/>
  <c r="D14" i="23" s="1"/>
  <c r="O96" i="10"/>
  <c r="O31" i="10"/>
  <c r="D13" i="23" s="1"/>
  <c r="O89" i="10"/>
  <c r="D21" i="23" s="1"/>
  <c r="D22" i="23" l="1"/>
  <c r="D26" i="23" s="1"/>
  <c r="O116" i="10"/>
  <c r="J5" i="16"/>
  <c r="J4" i="16"/>
  <c r="K4" i="16" s="1"/>
  <c r="J3" i="16"/>
  <c r="K3" i="16" s="1"/>
  <c r="L3" i="16" s="1"/>
  <c r="K5" i="15"/>
  <c r="L5" i="15" s="1"/>
  <c r="M5" i="15" s="1"/>
  <c r="K3" i="15"/>
  <c r="L3" i="15" s="1"/>
  <c r="K4" i="15"/>
  <c r="L4" i="15" s="1"/>
  <c r="M4" i="15" s="1"/>
  <c r="L4" i="16" l="1"/>
  <c r="K5" i="16"/>
  <c r="L5" i="16" s="1"/>
  <c r="M3" i="15"/>
  <c r="Z5" i="14" l="1" a="1"/>
  <c r="Z5" i="14" s="1"/>
  <c r="Z4" i="14" a="1"/>
  <c r="Z4" i="14" s="1"/>
  <c r="Z3" i="14" a="1"/>
  <c r="Z3" i="14" s="1"/>
  <c r="AA5" i="14" l="1"/>
  <c r="AB5" i="14" s="1"/>
  <c r="AA4" i="14"/>
  <c r="AB4" i="14" s="1"/>
  <c r="Y5" i="26" l="1" a="1"/>
  <c r="Y5" i="26" s="1"/>
  <c r="AA5" i="26" s="1"/>
  <c r="Y4" i="26" a="1"/>
  <c r="Y4" i="26" s="1"/>
  <c r="AA4" i="26" s="1"/>
  <c r="Y3" i="26" a="1"/>
  <c r="Y3" i="26" s="1"/>
  <c r="AB5" i="26" l="1"/>
  <c r="AB4" i="26"/>
  <c r="C11" i="24"/>
  <c r="C10" i="24"/>
  <c r="O44" i="10"/>
  <c r="O16" i="10" l="1"/>
  <c r="O47" i="10"/>
  <c r="D15" i="23" s="1"/>
  <c r="O11" i="10" l="1"/>
  <c r="D9" i="23" s="1"/>
  <c r="D10" i="23"/>
  <c r="C9" i="33"/>
  <c r="D9" i="33"/>
  <c r="O74" i="10" l="1"/>
  <c r="O115" i="10" s="1"/>
  <c r="D24" i="23" s="1"/>
  <c r="D19" i="23"/>
  <c r="AA3" i="14"/>
  <c r="AB3" i="14" s="1"/>
  <c r="AA3" i="26"/>
  <c r="AB3" i="26" s="1"/>
  <c r="D6" i="23" l="1"/>
  <c r="D7" i="23"/>
  <c r="C8" i="24"/>
  <c r="D10" i="24"/>
  <c r="D9" i="24"/>
  <c r="D8" i="24"/>
  <c r="D11" i="24"/>
  <c r="D7" i="33"/>
  <c r="C7" i="33"/>
  <c r="B9" i="24"/>
  <c r="C9" i="24"/>
  <c r="C4" i="33"/>
  <c r="C16" i="33" l="1"/>
  <c r="C17" i="33"/>
  <c r="B10" i="24"/>
  <c r="B8" i="24"/>
  <c r="B11" i="24"/>
  <c r="E11" i="24"/>
  <c r="E9" i="24"/>
  <c r="C15" i="33" l="1"/>
  <c r="E8" i="24"/>
  <c r="E10" i="24"/>
  <c r="C18" i="33" l="1"/>
  <c r="D8" i="33"/>
  <c r="C8" i="33"/>
  <c r="L6" i="16" l="1"/>
  <c r="AB6" i="14"/>
  <c r="AB6" i="26" l="1"/>
  <c r="M6" i="15" l="1"/>
  <c r="C12"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 Sarah</author>
    <author>Pachocki Jacek</author>
    <author>Bailey Elif</author>
  </authors>
  <commentList>
    <comment ref="L3" authorId="0" shapeId="0" xr:uid="{00000000-0006-0000-0300-000001000000}">
      <text>
        <r>
          <rPr>
            <sz val="9"/>
            <color indexed="81"/>
            <rFont val="Tahoma"/>
            <family val="2"/>
          </rPr>
          <t>I.e. Man-Days, Lot, etc. To be indicated by either bidder or NCIA; whichever defines the Quantity</t>
        </r>
      </text>
    </comment>
    <comment ref="M3" authorId="0" shapeId="0" xr:uid="{00000000-0006-0000-0300-000002000000}">
      <text>
        <r>
          <rPr>
            <sz val="9"/>
            <color indexed="81"/>
            <rFont val="Tahoma"/>
            <family val="2"/>
          </rPr>
          <t>To be indicated by either bidder or NCIA; if bidder needs to complete, highlight field yellow</t>
        </r>
      </text>
    </comment>
    <comment ref="N3" authorId="0" shapeId="0" xr:uid="{00000000-0006-0000-0300-000003000000}">
      <text>
        <r>
          <rPr>
            <sz val="9"/>
            <color indexed="81"/>
            <rFont val="Tahoma"/>
            <family val="2"/>
          </rPr>
          <t>To be completed by bidder</t>
        </r>
      </text>
    </comment>
    <comment ref="O3" authorId="0" shapeId="0" xr:uid="{00000000-0006-0000-0300-000004000000}">
      <text>
        <r>
          <rPr>
            <sz val="9"/>
            <color indexed="81"/>
            <rFont val="Tahoma"/>
            <family val="2"/>
          </rPr>
          <t>To be completed by bidder</t>
        </r>
      </text>
    </comment>
    <comment ref="P3" authorId="0" shapeId="0" xr:uid="{00000000-0006-0000-0300-000005000000}">
      <text>
        <r>
          <rPr>
            <sz val="9"/>
            <color indexed="81"/>
            <rFont val="Tahoma"/>
            <family val="2"/>
          </rPr>
          <t xml:space="preserve">1) For NCIA purposes only
2) For budgeting purposes, the lowest level in the SSS should be either Investment or O&amp;M, not both. 
</t>
        </r>
        <r>
          <rPr>
            <b/>
            <sz val="9"/>
            <color indexed="81"/>
            <rFont val="Tahoma"/>
            <family val="2"/>
          </rPr>
          <t xml:space="preserve">Definitions: </t>
        </r>
        <r>
          <rPr>
            <sz val="9"/>
            <color indexed="81"/>
            <rFont val="Tahoma"/>
            <family val="2"/>
          </rPr>
          <t xml:space="preserve">
</t>
        </r>
        <r>
          <rPr>
            <b/>
            <sz val="9"/>
            <color indexed="81"/>
            <rFont val="Tahoma"/>
            <family val="2"/>
          </rPr>
          <t xml:space="preserve">Investment costs: </t>
        </r>
        <r>
          <rPr>
            <sz val="9"/>
            <color indexed="81"/>
            <rFont val="Tahoma"/>
            <family val="2"/>
          </rPr>
          <t xml:space="preserve">All cost to develop and/or procure the system prior to O&amp;M; typically until Final System Acceptance (FSA) 
</t>
        </r>
        <r>
          <rPr>
            <b/>
            <sz val="9"/>
            <color indexed="81"/>
            <rFont val="Tahoma"/>
            <family val="2"/>
          </rPr>
          <t>O&amp;M costs:</t>
        </r>
        <r>
          <rPr>
            <sz val="9"/>
            <color indexed="81"/>
            <rFont val="Tahoma"/>
            <family val="2"/>
          </rPr>
          <t xml:space="preserve"> Activity relating to the operations and maintenance of the system, typically post-FSA activities.
Note on O&amp;M: For Contractor operated, this would include all effort and/or material necessary to operate the system. For NATO operated, this could be any supporting effort (just for example, Level 3/4 support) required</t>
        </r>
      </text>
    </comment>
    <comment ref="Q3" authorId="1" shapeId="0" xr:uid="{00000000-0006-0000-0300-000006000000}">
      <text>
        <r>
          <rPr>
            <sz val="9"/>
            <color indexed="81"/>
            <rFont val="Tahoma"/>
            <family val="2"/>
          </rPr>
          <t xml:space="preserve">If Bidder decides to keep any CLIN at zero costs the reason for it has to be explained in the corresponding Comments field.
</t>
        </r>
      </text>
    </comment>
    <comment ref="Q5" authorId="2" shapeId="0" xr:uid="{00000000-0006-0000-0300-000007000000}">
      <text>
        <r>
          <rPr>
            <b/>
            <sz val="9"/>
            <color indexed="81"/>
            <rFont val="Tahoma"/>
            <family val="2"/>
          </rPr>
          <t>Bailey Elif:</t>
        </r>
        <r>
          <rPr>
            <sz val="9"/>
            <color indexed="81"/>
            <rFont val="Tahoma"/>
            <family val="2"/>
          </rPr>
          <t xml:space="preserve">
added this column, please highlight to AMDC2 in coodination so they bless it</t>
        </r>
      </text>
    </comment>
    <comment ref="M6" authorId="2" shapeId="0" xr:uid="{00000000-0006-0000-0300-000008000000}">
      <text>
        <r>
          <rPr>
            <b/>
            <sz val="9"/>
            <color indexed="81"/>
            <rFont val="Tahoma"/>
            <family val="2"/>
          </rPr>
          <t>Bailey Elif:</t>
        </r>
        <r>
          <rPr>
            <sz val="9"/>
            <color indexed="81"/>
            <rFont val="Tahoma"/>
            <family val="2"/>
          </rPr>
          <t xml:space="preserve">
how do these numbers relate to 12 in total?</t>
        </r>
      </text>
    </comment>
    <comment ref="B77" authorId="0" shapeId="0" xr:uid="{00000000-0006-0000-0300-000009000000}">
      <text>
        <r>
          <rPr>
            <sz val="9"/>
            <color indexed="81"/>
            <rFont val="Tahoma"/>
            <family val="2"/>
          </rPr>
          <t>To be completed by NCIA</t>
        </r>
      </text>
    </comment>
    <comment ref="C77" authorId="0" shapeId="0" xr:uid="{00000000-0006-0000-0300-00000A000000}">
      <text>
        <r>
          <rPr>
            <sz val="9"/>
            <color indexed="81"/>
            <rFont val="Tahoma"/>
            <family val="2"/>
          </rPr>
          <t>To be completed by NCIA</t>
        </r>
      </text>
    </comment>
    <comment ref="G77" authorId="0" shapeId="0" xr:uid="{00000000-0006-0000-0300-00000B000000}">
      <text>
        <r>
          <rPr>
            <sz val="9"/>
            <color indexed="81"/>
            <rFont val="Tahoma"/>
            <family val="2"/>
          </rPr>
          <t>To be completed by NCIA</t>
        </r>
      </text>
    </comment>
    <comment ref="H77" authorId="0" shapeId="0" xr:uid="{00000000-0006-0000-0300-00000C000000}">
      <text>
        <r>
          <rPr>
            <sz val="9"/>
            <color indexed="81"/>
            <rFont val="Tahoma"/>
            <family val="2"/>
          </rPr>
          <t>To be completed by NCIA</t>
        </r>
      </text>
    </comment>
    <comment ref="J77" authorId="0" shapeId="0" xr:uid="{00000000-0006-0000-0300-00000D000000}">
      <text>
        <r>
          <rPr>
            <sz val="9"/>
            <color indexed="81"/>
            <rFont val="Tahoma"/>
            <family val="2"/>
          </rPr>
          <t>To be completed by NCIA</t>
        </r>
      </text>
    </comment>
    <comment ref="K77" authorId="0" shapeId="0" xr:uid="{00000000-0006-0000-0300-00000E000000}">
      <text>
        <r>
          <rPr>
            <sz val="9"/>
            <color indexed="81"/>
            <rFont val="Tahoma"/>
            <family val="2"/>
          </rPr>
          <t>To be completed by NCIA</t>
        </r>
      </text>
    </comment>
    <comment ref="L77" authorId="0" shapeId="0" xr:uid="{00000000-0006-0000-0300-00000F000000}">
      <text>
        <r>
          <rPr>
            <sz val="9"/>
            <color indexed="81"/>
            <rFont val="Tahoma"/>
            <family val="2"/>
          </rPr>
          <t>I.e. Man-Days, Lot, etc. To be indicated by either bidder or NCIA; whichever defines the Quantity</t>
        </r>
      </text>
    </comment>
    <comment ref="M77" authorId="0" shapeId="0" xr:uid="{00000000-0006-0000-0300-000010000000}">
      <text>
        <r>
          <rPr>
            <sz val="9"/>
            <color indexed="81"/>
            <rFont val="Tahoma"/>
            <family val="2"/>
          </rPr>
          <t>To be indicated by either bidder or NCIA; if bidder needs to complete, highlight field yellow</t>
        </r>
      </text>
    </comment>
    <comment ref="N77" authorId="0" shapeId="0" xr:uid="{00000000-0006-0000-0300-000011000000}">
      <text>
        <r>
          <rPr>
            <sz val="9"/>
            <color indexed="81"/>
            <rFont val="Tahoma"/>
            <family val="2"/>
          </rPr>
          <t>To be completed by bidder</t>
        </r>
      </text>
    </comment>
    <comment ref="O77" authorId="0" shapeId="0" xr:uid="{00000000-0006-0000-0300-000012000000}">
      <text>
        <r>
          <rPr>
            <sz val="9"/>
            <color indexed="81"/>
            <rFont val="Tahoma"/>
            <family val="2"/>
          </rPr>
          <t>To be completed by bidder</t>
        </r>
      </text>
    </comment>
    <comment ref="P77" authorId="0" shapeId="0" xr:uid="{00000000-0006-0000-0300-000013000000}">
      <text>
        <r>
          <rPr>
            <sz val="9"/>
            <color indexed="81"/>
            <rFont val="Tahoma"/>
            <family val="2"/>
          </rPr>
          <t xml:space="preserve">1) For NCIA purposes only
2) For budgeting purposes, the lowest level in the SSS should be either Investment or O&amp;M, not both. 
</t>
        </r>
        <r>
          <rPr>
            <b/>
            <sz val="9"/>
            <color indexed="81"/>
            <rFont val="Tahoma"/>
            <family val="2"/>
          </rPr>
          <t xml:space="preserve">Definitions: </t>
        </r>
        <r>
          <rPr>
            <sz val="9"/>
            <color indexed="81"/>
            <rFont val="Tahoma"/>
            <family val="2"/>
          </rPr>
          <t xml:space="preserve">
</t>
        </r>
        <r>
          <rPr>
            <b/>
            <sz val="9"/>
            <color indexed="81"/>
            <rFont val="Tahoma"/>
            <family val="2"/>
          </rPr>
          <t xml:space="preserve">Investment costs: </t>
        </r>
        <r>
          <rPr>
            <sz val="9"/>
            <color indexed="81"/>
            <rFont val="Tahoma"/>
            <family val="2"/>
          </rPr>
          <t xml:space="preserve">All cost to develop and/or procure the system prior to O&amp;M; typically until Final System Acceptance (FSA) 
</t>
        </r>
        <r>
          <rPr>
            <b/>
            <sz val="9"/>
            <color indexed="81"/>
            <rFont val="Tahoma"/>
            <family val="2"/>
          </rPr>
          <t>O&amp;M costs:</t>
        </r>
        <r>
          <rPr>
            <sz val="9"/>
            <color indexed="81"/>
            <rFont val="Tahoma"/>
            <family val="2"/>
          </rPr>
          <t xml:space="preserve"> Activity relating to the operations and maintenance of the system, typically post-FSA activities.
Note on O&amp;M: For Contractor operated, this would include all effort and/or material necessary to operate the system. For NATO operated, this could be any supporting effort (just for example, Level 3/4 support) required</t>
        </r>
      </text>
    </comment>
    <comment ref="Q77" authorId="1" shapeId="0" xr:uid="{00000000-0006-0000-0300-000014000000}">
      <text>
        <r>
          <rPr>
            <sz val="9"/>
            <color indexed="81"/>
            <rFont val="Tahoma"/>
            <family val="2"/>
          </rPr>
          <t xml:space="preserve">If Bidder decides to keep any CLIN at zero costs the reason for it has to be explained in the corresponding Comments field.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Green Sarah</author>
  </authors>
  <commentList>
    <comment ref="A6" authorId="0" shapeId="0" xr:uid="{00000000-0006-0000-0900-000001000000}">
      <text>
        <r>
          <rPr>
            <sz val="9"/>
            <color indexed="81"/>
            <rFont val="Tahoma"/>
            <family val="2"/>
          </rPr>
          <t>NCIA- Link data validation to these cells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1"/>
        </x15:connection>
      </ext>
    </extLst>
  </connection>
  <connection id="3" xr16:uid="{00000000-0015-0000-FFFF-FFFF02000000}"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1"/>
        </x15:connection>
      </ext>
    </extLst>
  </connection>
  <connection id="4" xr16:uid="{00000000-0015-0000-FFFF-FFFF03000000}"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1"/>
        </x15:connection>
      </ext>
    </extLst>
  </connection>
</connections>
</file>

<file path=xl/sharedStrings.xml><?xml version="1.0" encoding="utf-8"?>
<sst xmlns="http://schemas.openxmlformats.org/spreadsheetml/2006/main" count="990" uniqueCount="400">
  <si>
    <t>Currency</t>
  </si>
  <si>
    <t>Quantity</t>
  </si>
  <si>
    <t>Profit</t>
  </si>
  <si>
    <t>Item Description</t>
  </si>
  <si>
    <t xml:space="preserve">Unit cost </t>
  </si>
  <si>
    <t>Year</t>
  </si>
  <si>
    <t>Labour</t>
  </si>
  <si>
    <t>Per Diem</t>
  </si>
  <si>
    <t>Labour Category</t>
  </si>
  <si>
    <t>Name of Rate</t>
  </si>
  <si>
    <t>Rate description</t>
  </si>
  <si>
    <t>General &amp; Administrative</t>
  </si>
  <si>
    <t>CLIN</t>
  </si>
  <si>
    <t>DESCRIPTION</t>
  </si>
  <si>
    <t>Rate Name</t>
  </si>
  <si>
    <t>CLIN 1</t>
  </si>
  <si>
    <t>CLIN 2</t>
  </si>
  <si>
    <t>G&amp;A</t>
  </si>
  <si>
    <t xml:space="preserve">Investment or O&amp;M </t>
  </si>
  <si>
    <t>CLIN 4</t>
  </si>
  <si>
    <t>CLIN 5</t>
  </si>
  <si>
    <t>Total Cost</t>
  </si>
  <si>
    <t>Percentage</t>
  </si>
  <si>
    <t>Unit of measure</t>
  </si>
  <si>
    <t xml:space="preserve">Profit </t>
  </si>
  <si>
    <t>Euro (EUR)</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</si>
  <si>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</si>
  <si>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</si>
  <si>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</si>
  <si>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</si>
  <si>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</si>
  <si>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</si>
  <si>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</si>
  <si>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</si>
  <si>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</si>
  <si>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</si>
  <si>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Norwegian Krone (NOK)</t>
  </si>
  <si>
    <t>Polish Złoty (PLN)</t>
  </si>
  <si>
    <t>Romanian Leu (RON)</t>
  </si>
  <si>
    <t>Slovak Koruna (SKK)</t>
  </si>
  <si>
    <t>Turkish Lira (TRY)</t>
  </si>
  <si>
    <t>UK Pound sterling (GBP)</t>
  </si>
  <si>
    <t>US Dollar (USD)</t>
  </si>
  <si>
    <t>Subcontracted/ Name of Subcontractor</t>
  </si>
  <si>
    <t>CLIN DESCRIPTION</t>
  </si>
  <si>
    <t xml:space="preserve">CLIN Number </t>
  </si>
  <si>
    <t>CLIN 3</t>
  </si>
  <si>
    <t>Total Firm Fixed Price</t>
  </si>
  <si>
    <t>Total Firm Fixed Price- Base Contract</t>
  </si>
  <si>
    <t>INTRODUCTION &amp; IMPORTANT NOTES</t>
  </si>
  <si>
    <t>Insert Purchased Equipment name</t>
  </si>
  <si>
    <t>Overhead</t>
  </si>
  <si>
    <t>Insert Item Description/Model number</t>
  </si>
  <si>
    <t>Expat Allowance (ONLY if applicable)</t>
  </si>
  <si>
    <t>Item Name</t>
  </si>
  <si>
    <t>A) COMPLETENESS CHECK for CURRENCY - "OFFER SUMMARY" TAB</t>
  </si>
  <si>
    <t>Total Fixed Price Base Contract</t>
  </si>
  <si>
    <t>Total Fixed Price Evaluated Options</t>
  </si>
  <si>
    <t>Firm Fixed Price</t>
  </si>
  <si>
    <t>Total</t>
  </si>
  <si>
    <t>Delta</t>
  </si>
  <si>
    <t>B) ACCURACY CHECK #1- OFFER SUMMARY TOTALS MATCH CLIN SUMMARY</t>
  </si>
  <si>
    <t>Grand Total Offer summary (All CLINS) matches detail</t>
  </si>
  <si>
    <t>C) ACCURACY CHECK #2- OFFER SUMMARY TOTALS MATCH DETAIL TABS</t>
  </si>
  <si>
    <t>This tab to be hidden by NCIA before sent to Bidders</t>
  </si>
  <si>
    <t xml:space="preserve">Detail is to be provided at the level of: </t>
  </si>
  <si>
    <t>Material</t>
  </si>
  <si>
    <t>Travel</t>
  </si>
  <si>
    <t>ODCs</t>
  </si>
  <si>
    <t>ODC</t>
  </si>
  <si>
    <t>DETAILED TABs</t>
  </si>
  <si>
    <t>MATERIAL 
LABOUR
TRAVEL
ODCs</t>
  </si>
  <si>
    <t>Extended cost</t>
  </si>
  <si>
    <t>Origin/Destination</t>
  </si>
  <si>
    <t>Fringe</t>
  </si>
  <si>
    <t>Material Handling</t>
  </si>
  <si>
    <t>Insert Labour category name here</t>
  </si>
  <si>
    <t xml:space="preserve">Insert Origin/destination </t>
  </si>
  <si>
    <t>Insert Other Direct Cost item</t>
  </si>
  <si>
    <t>Description</t>
  </si>
  <si>
    <t>SOW Reference</t>
  </si>
  <si>
    <t>Required Completion Date</t>
  </si>
  <si>
    <t>Delivery Destination</t>
  </si>
  <si>
    <t>Unit Price</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</si>
  <si>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</si>
  <si>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Total Firm Fixed Price Base Contract</t>
  </si>
  <si>
    <t xml:space="preserve">Currency </t>
  </si>
  <si>
    <t>Fully burdened cost</t>
  </si>
  <si>
    <t xml:space="preserve">Equipment Name </t>
  </si>
  <si>
    <t>Currency has been entered for offer summary tab</t>
  </si>
  <si>
    <t>Profit- Labour</t>
  </si>
  <si>
    <t>Profit- Material</t>
  </si>
  <si>
    <t xml:space="preserve">EXAMPLE ONLY: </t>
  </si>
  <si>
    <t>ABC rate (company specific)</t>
  </si>
  <si>
    <t>x%</t>
  </si>
  <si>
    <t>*Note: rate description only needed if this is a rate not included in the list below:</t>
  </si>
  <si>
    <t>Enter a rate description for non-standard rate categories</t>
  </si>
  <si>
    <t>Rate description*</t>
  </si>
  <si>
    <t>Enter the rate percentage</t>
  </si>
  <si>
    <t>[Insert Rate Name]</t>
  </si>
  <si>
    <t>Grand Total Firm fixed Price - Base Contract</t>
  </si>
  <si>
    <t xml:space="preserve">Declare Currency =&gt; </t>
  </si>
  <si>
    <t>Delivery Form</t>
  </si>
  <si>
    <t>Profit =&gt;</t>
  </si>
  <si>
    <t>List needs to be ALL inclusive. Also, no parent and child should appear together on this list (i.e. this needs to be EITHER CLIN 1 or CLINS 1.1, 1.2, 1.3, etc… but not both).</t>
  </si>
  <si>
    <t>For multiple currencies, duplicate the "Firm Fixed Price" column for each currency</t>
  </si>
  <si>
    <t>Enter profit percentage for labour in yellow cell below:</t>
  </si>
  <si>
    <t>Enter profit percentage for material in yellow cell below:</t>
  </si>
  <si>
    <t>Calculated the Total Travel Cost.</t>
  </si>
  <si>
    <t>Total ODC cost calculation.</t>
  </si>
  <si>
    <t>Cost per roundtrip</t>
  </si>
  <si>
    <t>In the case of non-standard rates include a description</t>
  </si>
  <si>
    <t xml:space="preserve"> </t>
  </si>
  <si>
    <t>TOTAL PRICE CLIN 1</t>
  </si>
  <si>
    <t>TOTAL PRICE CLIN 2</t>
  </si>
  <si>
    <t>TOTAL PRICE CLIN 3</t>
  </si>
  <si>
    <t>TOTAL PRICE CLIN 4</t>
  </si>
  <si>
    <t>TOTAL PRICE CLIN 5</t>
  </si>
  <si>
    <t>Total Fixed Price Non-Evaluated Options</t>
  </si>
  <si>
    <t>TOTAL PRICE CLIN 6</t>
  </si>
  <si>
    <t>TOTAL PRICE CLIN 7</t>
  </si>
  <si>
    <t>CLIN 6</t>
  </si>
  <si>
    <t>CLIN 7</t>
  </si>
  <si>
    <t>D) COMPLETENESS CHECK FOR CLIN DETAILS TAB</t>
  </si>
  <si>
    <t>Man-Days
2022</t>
  </si>
  <si>
    <t>Man-Days
2023</t>
  </si>
  <si>
    <t>Man-Days
2024</t>
  </si>
  <si>
    <t>Man-Days
2025</t>
  </si>
  <si>
    <t>Man-Days
2026</t>
  </si>
  <si>
    <t>Man-Days
2027</t>
  </si>
  <si>
    <t>Man-Days
2028</t>
  </si>
  <si>
    <t xml:space="preserve">Nr of MD's
Year 1 </t>
  </si>
  <si>
    <t>Nr of MD's
Year 2</t>
  </si>
  <si>
    <t>Nr of MD's
Year 3</t>
  </si>
  <si>
    <t>Nr of MD's
Year 4</t>
  </si>
  <si>
    <t>Nr of MD's
Year 5</t>
  </si>
  <si>
    <t>Nr of MD's
Year 6</t>
  </si>
  <si>
    <t>Nr of MD's
Year 7</t>
  </si>
  <si>
    <t>Nr of MD's
Year 8</t>
  </si>
  <si>
    <t>Nr of MD's
Year 9</t>
  </si>
  <si>
    <t>Nr of MD's
Year 10</t>
  </si>
  <si>
    <t>Unit Cost
per MD
Year 1</t>
  </si>
  <si>
    <t>Unit Cost
per MD
Year 2</t>
  </si>
  <si>
    <t>Unit Cost
per MD
Year 3</t>
  </si>
  <si>
    <t>Unit Cost
per MD
Year 4</t>
  </si>
  <si>
    <t>Unit Cost
per MD
Year 5</t>
  </si>
  <si>
    <t>Unit Cost
per MD
Year 6</t>
  </si>
  <si>
    <t>Unit Cost
per MD
Year 7</t>
  </si>
  <si>
    <t>Unit Cost
per MD
Year 8</t>
  </si>
  <si>
    <t>Unit Cost
per MD
Year 9</t>
  </si>
  <si>
    <t>Unit Cost
per MD
Year 10</t>
  </si>
  <si>
    <t>Nr of Units to be purchased
Year 1</t>
  </si>
  <si>
    <t>Nr of Units to be purchased
Year 2</t>
  </si>
  <si>
    <t>Nr of Units to be purchased
Year 3</t>
  </si>
  <si>
    <t>Nr of Units to be purchased
Year 4</t>
  </si>
  <si>
    <t>Nr of Units to be purchased
Year 5</t>
  </si>
  <si>
    <t>Nr of Units to be purchased
Year 6</t>
  </si>
  <si>
    <t>Nr of Units to be purchased
Year 7</t>
  </si>
  <si>
    <t>Nr of Units to be purchased
Year 8</t>
  </si>
  <si>
    <t>Nr of Units to be purchased
Year 9</t>
  </si>
  <si>
    <t>Nr of Units to be purchased
Year 10</t>
  </si>
  <si>
    <t>Quantity
2022</t>
  </si>
  <si>
    <t>Quantity
2023</t>
  </si>
  <si>
    <t>Quantity
2024</t>
  </si>
  <si>
    <t>Quantity
2025</t>
  </si>
  <si>
    <t>Quantity
2026</t>
  </si>
  <si>
    <t>Quantity
2027</t>
  </si>
  <si>
    <t>Quantity
2028</t>
  </si>
  <si>
    <t>Unit Cost
Year 1</t>
  </si>
  <si>
    <t>Unit Cost
Year 2</t>
  </si>
  <si>
    <t>Unit Cost
Year 3</t>
  </si>
  <si>
    <t>Unit Cost
Year 4</t>
  </si>
  <si>
    <t>Unit Cost
Year 5</t>
  </si>
  <si>
    <t>Unit Cost
Year 6</t>
  </si>
  <si>
    <t>Unit Cost
Year 7</t>
  </si>
  <si>
    <t>Unit Cost
Year 8</t>
  </si>
  <si>
    <t>Unit Cost
Year 9</t>
  </si>
  <si>
    <t>Unit Cost
Year 10</t>
  </si>
  <si>
    <t>Nr of Days
per trip</t>
  </si>
  <si>
    <t>Nr of
people</t>
  </si>
  <si>
    <t>Nr of
trips</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</si>
  <si>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following tabs:
- </t>
    </r>
    <r>
      <rPr>
        <b/>
        <sz val="10"/>
        <color rgb="FF0070C0"/>
        <rFont val="Arial"/>
        <family val="2"/>
      </rPr>
      <t>"Offer Summary"</t>
    </r>
    <r>
      <rPr>
        <sz val="10"/>
        <rFont val="Arial"/>
        <family val="2"/>
      </rPr>
      <t xml:space="preserve">,
- </t>
    </r>
    <r>
      <rPr>
        <b/>
        <sz val="10"/>
        <color rgb="FF0070C0"/>
        <rFont val="Arial"/>
        <family val="2"/>
      </rPr>
      <t>"CLIN Summary"</t>
    </r>
    <r>
      <rPr>
        <sz val="10"/>
        <rFont val="Arial"/>
        <family val="2"/>
      </rPr>
      <t xml:space="preserve">,
- </t>
    </r>
    <r>
      <rPr>
        <b/>
        <sz val="10"/>
        <color theme="4" tint="-0.249977111117893"/>
        <rFont val="Arial"/>
        <family val="2"/>
      </rPr>
      <t>"Labour"</t>
    </r>
    <r>
      <rPr>
        <sz val="10"/>
        <rFont val="Arial"/>
        <family val="2"/>
      </rPr>
      <t xml:space="preserve">,
- </t>
    </r>
    <r>
      <rPr>
        <b/>
        <sz val="10"/>
        <color theme="4" tint="-0.249977111117893"/>
        <rFont val="Arial"/>
        <family val="2"/>
      </rPr>
      <t>"Material"</t>
    </r>
    <r>
      <rPr>
        <sz val="10"/>
        <rFont val="Arial"/>
        <family val="2"/>
      </rPr>
      <t>,
-</t>
    </r>
    <r>
      <rPr>
        <b/>
        <sz val="10"/>
        <color theme="4" tint="-0.249977111117893"/>
        <rFont val="Arial"/>
        <family val="2"/>
      </rPr>
      <t xml:space="preserve"> "Travel"</t>
    </r>
    <r>
      <rPr>
        <sz val="10"/>
        <rFont val="Arial"/>
        <family val="2"/>
      </rPr>
      <t>,
-</t>
    </r>
    <r>
      <rPr>
        <b/>
        <sz val="10"/>
        <color theme="4" tint="-0.249977111117893"/>
        <rFont val="Arial"/>
        <family val="2"/>
      </rPr>
      <t xml:space="preserve"> "ODC",
- "Rates"</t>
    </r>
    <r>
      <rPr>
        <sz val="10"/>
        <rFont val="Arial"/>
        <family val="2"/>
      </rPr>
      <t xml:space="preserve">.
</t>
    </r>
    <r>
      <rPr>
        <b/>
        <sz val="10"/>
        <rFont val="Arial"/>
        <family val="2"/>
      </rPr>
      <t xml:space="preserve">Note that input cells  in the "Offer Summary" and the "CLIN Summary" tabs are colour coded </t>
    </r>
    <r>
      <rPr>
        <b/>
        <sz val="12"/>
        <rFont val="Arial"/>
        <family val="2"/>
      </rPr>
      <t>YELLOW.</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direct and indirect rates applied in the bid must also be provided in the "Rates" tab, although they do not need to be linked to any and the detailed calculations. The list of these rates will be requested in pre-contract award from the winning bidder.</t>
    </r>
  </si>
  <si>
    <r>
      <rPr>
        <b/>
        <sz val="10"/>
        <rFont val="Arial"/>
        <family val="2"/>
      </rPr>
      <t>Note: any information found within GREEN boxes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t>
    </r>
    <r>
      <rPr>
        <b/>
        <sz val="12"/>
        <rFont val="Arial"/>
        <family val="2"/>
      </rPr>
      <t xml:space="preserve"> MULTIPLE CURRENCIES</t>
    </r>
    <r>
      <rPr>
        <b/>
        <sz val="10"/>
        <rFont val="Arial"/>
        <family val="2"/>
      </rPr>
      <t xml:space="preserve"> should follow the following instructions:</t>
    </r>
    <r>
      <rPr>
        <sz val="10"/>
        <rFont val="Arial"/>
        <family val="2"/>
      </rPr>
      <t xml:space="preserve"> 
- For the "Offer Summary" tab bidders must add "Firm Fixed Price" column to the right of the current table for each additional currency.
- For the "CLIN Summary" tab, Bidders have 2 options: A) Two columns "Unit Price" and "Total Firm Fixed Price" may be added to the right of the current table for each additional currency of the bid; B) Bidders may duplicate the CLIN Summary tab for each currency bid.
- For the Detailed tabs Bidders have 2 options: A) Provide all the detailed data for all currencies in the table provided, selecting the individual currencies from the dropdown lists and summing only common currencies together in CLIN Summary/Offer Summary Sheets B) Duplicate the CLIN Summary tab for each currency bid.
</t>
    </r>
  </si>
  <si>
    <t>RATES</t>
  </si>
  <si>
    <t>Optional Comments
 (Mandatory for zero costs lines)</t>
  </si>
  <si>
    <t>Quantity
2029</t>
  </si>
  <si>
    <t>Man-Days
2029</t>
  </si>
  <si>
    <t>----</t>
  </si>
  <si>
    <t>Junior Engineer</t>
  </si>
  <si>
    <t>Lead Engineer</t>
  </si>
  <si>
    <t>QA Engineer</t>
  </si>
  <si>
    <t>Senior Engineer</t>
  </si>
  <si>
    <t>Sr Principal Analyst, Program</t>
  </si>
  <si>
    <t>Analyst, Program</t>
  </si>
  <si>
    <t>Sr Principal Engineer, Systems</t>
  </si>
  <si>
    <t>Principal Analyst, Program</t>
  </si>
  <si>
    <t>Project Manager</t>
  </si>
  <si>
    <t>Fully burdened daily rate</t>
  </si>
  <si>
    <r>
      <t xml:space="preserve">Insert rows above the </t>
    </r>
    <r>
      <rPr>
        <b/>
        <sz val="11"/>
        <color rgb="FFFF0000"/>
        <rFont val="Calibri"/>
        <family val="2"/>
        <scheme val="minor"/>
      </rPr>
      <t>RED</t>
    </r>
    <r>
      <rPr>
        <sz val="11"/>
        <color theme="1"/>
        <rFont val="Calibri"/>
        <family val="2"/>
        <scheme val="minor"/>
      </rPr>
      <t xml:space="preserve"> row if needed</t>
    </r>
  </si>
  <si>
    <t xml:space="preserve">List for data Validation </t>
  </si>
  <si>
    <t>NATO Member States Currencies</t>
  </si>
  <si>
    <t>Lab-rate
2022</t>
  </si>
  <si>
    <t>Lab-rate
2023</t>
  </si>
  <si>
    <t>Lab-rate
2024</t>
  </si>
  <si>
    <t>Lab-rate
2025</t>
  </si>
  <si>
    <t>Lab-rate
2026</t>
  </si>
  <si>
    <t>Lab-rate
2027</t>
  </si>
  <si>
    <t>Lab-rate
2028</t>
  </si>
  <si>
    <t>Lab-rate
2029</t>
  </si>
  <si>
    <t>Unit cost
2022</t>
  </si>
  <si>
    <t>Unit cost
2023</t>
  </si>
  <si>
    <t>Unit cost
2024</t>
  </si>
  <si>
    <t>Unit cost
2025</t>
  </si>
  <si>
    <t>Unit cost
2026</t>
  </si>
  <si>
    <t>Unit cost
2027</t>
  </si>
  <si>
    <t>Unit cost
2028</t>
  </si>
  <si>
    <t>Unit cost
2029</t>
  </si>
  <si>
    <t>Enter profit percentage for travel in yellow cell below:</t>
  </si>
  <si>
    <t>This colum should only be expressed as a formula.</t>
  </si>
  <si>
    <t>Enter profit percentage for ODC in yellow cell below:</t>
  </si>
  <si>
    <t>Unit Type</t>
  </si>
  <si>
    <r>
      <t xml:space="preserve">Profit calculation (if applicable).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</si>
  <si>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"Fully burdened" cost calculation for each labour category, which means the cost of all units including all profit and indirect rates associated  with material (G/A, overhead, etc.).</t>
  </si>
  <si>
    <r>
      <t>If the line of effort is performed by the bidder indicate "</t>
    </r>
    <r>
      <rPr>
        <b/>
        <sz val="8"/>
        <color theme="1"/>
        <rFont val="Calibri"/>
        <family val="2"/>
        <scheme val="minor"/>
      </rPr>
      <t>No</t>
    </r>
    <r>
      <rPr>
        <sz val="8"/>
        <color theme="1"/>
        <rFont val="Calibri"/>
        <family val="2"/>
        <scheme val="minor"/>
      </rPr>
      <t>" in each line that is not subcontracted.
If the line of effort is subcontracted indicate the company name in each line associated with its effort.</t>
    </r>
  </si>
  <si>
    <t>Identify specific labour categories used. For example:
Senior Systems Engineer,
Technician,
Junior program analyst, etc.</t>
  </si>
  <si>
    <t>Identify the applicable currency. Bidder may choose to enter multiple currencies in one sheet or duplicate the sheet for multiple currencies.</t>
  </si>
  <si>
    <t>Use formula only, which is the total of the previous columns: "quantity x cost" for all years.</t>
  </si>
  <si>
    <r>
      <t xml:space="preserve">Profit calculation.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</si>
  <si>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Identify specific material that is to be procured as a part of the proposed solution. This includes specific hardware items, software licenses, etc.</t>
  </si>
  <si>
    <t>Provide a description of each item;
this can be a model number, hardware configuration description, etc.</t>
  </si>
  <si>
    <t>Use formula only, which is the total of the previous columns: "quantity x costs" for all years.</t>
  </si>
  <si>
    <t>Identify the origin and the destination of each travel.</t>
  </si>
  <si>
    <t>Year of expected Travel cost.</t>
  </si>
  <si>
    <t>Number of trips.</t>
  </si>
  <si>
    <t>Number of people for each trip.</t>
  </si>
  <si>
    <t>Number of days per trip.</t>
  </si>
  <si>
    <t>Cost per roundtrip transportation
(Flight, train, etc.).</t>
  </si>
  <si>
    <t>Per diem rate.</t>
  </si>
  <si>
    <t>Name of the ODC item.</t>
  </si>
  <si>
    <t>Description of the ODC item.</t>
  </si>
  <si>
    <t>Year of expected ODC cost.</t>
  </si>
  <si>
    <t>Unit type,
(MD's, lot, etc.)</t>
  </si>
  <si>
    <t>Number of units.</t>
  </si>
  <si>
    <t>Unit cost.</t>
  </si>
  <si>
    <t>The detailed tables are to be completed by the bidder with all columns populated, and shall be expanded to include as many rows as necessary to provide the detail requested.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</si>
  <si>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North Macedonia Denar (MKD)</t>
  </si>
  <si>
    <t>Component</t>
  </si>
  <si>
    <t>2.1</t>
  </si>
  <si>
    <t>HP Z2 Vesa Sleeve</t>
  </si>
  <si>
    <t>HP EliteDisplay E243i 60,96 cm (24") Business Monitor -Europe - English localization</t>
  </si>
  <si>
    <t>DP to DP Cable</t>
  </si>
  <si>
    <t>TOTAL PRICE CLIN 9</t>
  </si>
  <si>
    <t>TOTAL PRICE CLIN 10</t>
  </si>
  <si>
    <t>TOTAL PRICE CLIN 11</t>
  </si>
  <si>
    <t>TOTAL PRICE CLIN 12</t>
  </si>
  <si>
    <t>TOTAL PRICE CLIN 13</t>
  </si>
  <si>
    <t>TOTAL PRICE CLIN 8</t>
  </si>
  <si>
    <t xml:space="preserve">Y7B61AA </t>
  </si>
  <si>
    <t>1FH49AA#ABB</t>
  </si>
  <si>
    <t>EACH</t>
  </si>
  <si>
    <t>Warranty</t>
  </si>
  <si>
    <t>CLIN 8</t>
  </si>
  <si>
    <t>CLIN 9</t>
  </si>
  <si>
    <t>CLIN 10</t>
  </si>
  <si>
    <t>CLIN 11</t>
  </si>
  <si>
    <t>CLIN 12</t>
  </si>
  <si>
    <t>CLIN 13</t>
  </si>
  <si>
    <t>Investment</t>
  </si>
  <si>
    <t>Shipment</t>
  </si>
  <si>
    <t>Para 4.2</t>
  </si>
  <si>
    <t>Services</t>
  </si>
  <si>
    <t>set of activities</t>
  </si>
  <si>
    <t xml:space="preserve">Electronic file </t>
  </si>
  <si>
    <t>Electronic file and hard copies</t>
  </si>
  <si>
    <t>set of documents</t>
  </si>
  <si>
    <t>database</t>
  </si>
  <si>
    <t>CLIN 12.1</t>
  </si>
  <si>
    <t>CLIN 12.2</t>
  </si>
  <si>
    <t>CLIN 12.3</t>
  </si>
  <si>
    <t>CLIN 20.1</t>
  </si>
  <si>
    <t>BASE CONTRACT</t>
  </si>
  <si>
    <t>DKMMLED185-001</t>
  </si>
  <si>
    <t>NCI Agency, The Hague</t>
  </si>
  <si>
    <t>Standard manufacture warranty</t>
  </si>
  <si>
    <t>RI1102H-XE</t>
  </si>
  <si>
    <t>070-8-VNT-C01</t>
  </si>
  <si>
    <t>DCB - Link1 TADIL-B Modem - FSK Analog Modem, V.23, Sync or Async</t>
  </si>
  <si>
    <t>L1TadilB-12VDC</t>
  </si>
  <si>
    <t>2X3J0UT#ABA</t>
  </si>
  <si>
    <t>HP B300 PC</t>
  </si>
  <si>
    <t>HP B300 PC
Mounting bracket for Vesa Sleeve</t>
  </si>
  <si>
    <t>Server Rack - 42U, Robust cabinet with solid side panels, front and rear</t>
  </si>
  <si>
    <t>SC42U60100SMMSMNK</t>
  </si>
  <si>
    <t>4-Loop Jumper Ring Panel</t>
  </si>
  <si>
    <t>Earthing Bar (For rack cabinets)</t>
  </si>
  <si>
    <t>Earthing Kit (for rack cabinets)</t>
  </si>
  <si>
    <t>Fixed Shelf</t>
  </si>
  <si>
    <t>Hook &amp; Loop Bundle Wrap (4.5m)</t>
  </si>
  <si>
    <t>Horizontal Cable Manager, Brush Style, 1U</t>
  </si>
  <si>
    <t>RaceWay Covers W Black "66 L X 2" W</t>
  </si>
  <si>
    <t>Slotted-Duct Raceway - Black Raceway 170x51x51mm</t>
  </si>
  <si>
    <t>RKT14JRP</t>
  </si>
  <si>
    <t>826-2868</t>
  </si>
  <si>
    <t>826-2865</t>
  </si>
  <si>
    <t>5975SB0063962</t>
  </si>
  <si>
    <t>5975SB0063963</t>
  </si>
  <si>
    <t>RM410-R2</t>
  </si>
  <si>
    <t>RMTS00</t>
  </si>
  <si>
    <t>FT9545A</t>
  </si>
  <si>
    <t>RMT701</t>
  </si>
  <si>
    <t>RM408</t>
  </si>
  <si>
    <t>033100051</t>
  </si>
  <si>
    <t>AP9870</t>
  </si>
  <si>
    <t>RMT311A-R2</t>
  </si>
  <si>
    <t>RMT301A-R2</t>
  </si>
  <si>
    <t>Filler panel 1U - RMTB01</t>
  </si>
  <si>
    <t>Filler panel 2U - RMTB02</t>
  </si>
  <si>
    <t>Heavy-Duty Rackmount Shelf, Elite series 30" D Heavy duty vented shelf</t>
  </si>
  <si>
    <t>M6 Cage - Nuts and Screws (20 Pcs)</t>
  </si>
  <si>
    <t>Power Cord C13 to C14, 2.5m, for UPS</t>
  </si>
  <si>
    <t>Ventnor 8 Port - Multi-Protocol Data Distribution Server - 8 port - NATO Custom</t>
  </si>
  <si>
    <t>Para 4</t>
  </si>
  <si>
    <t>Para 4.3</t>
  </si>
  <si>
    <t xml:space="preserve">Inventory </t>
  </si>
  <si>
    <t>Para 4.4</t>
  </si>
  <si>
    <t>Smart-UPS 2200VA LCD RM 2U 230V with Network Card</t>
  </si>
  <si>
    <t>MT2200RMI2UNC</t>
  </si>
  <si>
    <t>DEL-1001805132054</t>
  </si>
  <si>
    <t>DELL Keyboard KB216 USB QWERTY US International</t>
  </si>
  <si>
    <t>DEL-580-ADHK</t>
  </si>
  <si>
    <t>Oracle Netra SPARC S7-2
1x Netra SPARC S7-2: AC base with 1 SPARC S7 8 core 4.27 GHz processor
2x Power cord: Sun Rack jumper straight 3 meters C14 plug C13 connector 15 A
4x One 16 GB DDR4-2400 single-rank registered DIMM 
2x One 800 GB 2.5 inch SAS SSD with Marlin Bracket 
1x Sun Dual 10GbE SFP+ PCIe Low Profile Adapter
2x Sun 10Gbps Dual Rate SFP+ SR 2 
6x 2.5-inch HDD filler panel
1x Oracle Solaris with fallback-boot image and Oracle VM Server for SPARC preinstall
4x Memory filler panels 
1x Sun Power cord Jumper 2 meters C14 plug C13 connector, 10A
1x External USB DVD drive with AC adapter Prod Cat: L</t>
  </si>
  <si>
    <t>RFQ-CO-115658-AMDC2 CLIN Summary</t>
  </si>
  <si>
    <t>CLIN 9.1</t>
  </si>
  <si>
    <t>CLIN 9.2</t>
  </si>
  <si>
    <t>CLIN 9.3</t>
  </si>
  <si>
    <t>Man-Days
2030</t>
  </si>
  <si>
    <t>Man-Days
2031</t>
  </si>
  <si>
    <t>Lab-rate
2030</t>
  </si>
  <si>
    <t>Lab-rate
2031</t>
  </si>
  <si>
    <t>Quantity
2030</t>
  </si>
  <si>
    <t>Quantity
2031</t>
  </si>
  <si>
    <t>Unit cost
2030</t>
  </si>
  <si>
    <t>Unit cost
2031</t>
  </si>
  <si>
    <t>1U rack mounted Server with Supermicro X11SCH-F main board.
Should have 
-min. 2 x network ports
-min. 1 x PCIe Card (Riser Card 1x PCI-E (x16))
-8x SATA-3 (6 Gb/s) SW-Raid Controller on Board C232
(0,1,5,10)
-Full Remote Management (KVM over LAN, IPMI 2.0) incl. Management Soft, DHCP Config
CPU : Intel Xeon E-2224 4-core 3.4 GHz 8 MB 8 GT/s
16 GB (2x 8 GB) ECC ATP DDR4 3200 RAM (Premium)
2x SSD - Mixed Use - 1TB - 6GB/s
Windows Server 2019 Standard
1 x Slim DVD+RW
Extendable mounting rails</t>
  </si>
  <si>
    <t>DAV2108</t>
  </si>
  <si>
    <t>DMPUIQ-VMCHS-G01</t>
  </si>
  <si>
    <t>HDYCF</t>
  </si>
  <si>
    <t>DELL 18.5in LED KMM (International English Keyboard DELL Part A7485906)</t>
  </si>
  <si>
    <t>DELL KVM switch - 8-port analog
upgradeable to digital
1 local user
1 power supply
8 RJ45 ports
DELL Part A7485895</t>
  </si>
  <si>
    <t>KVM RJ45 Cable, VGA, USB (keyboard, mouse, supports virtual media, CAC USB2.0 - DELL Part A7485901)</t>
  </si>
  <si>
    <t>KVM Mounting bracket - DRMK-77 (only one U KVM mounting bracket for DELL 185FPM and DKMMLED185 LED KMM console - DELL Part 481-BBBD)</t>
  </si>
  <si>
    <t>DELL Wyse 5070 Thin Client
Intel Celeron™ J4105 (4 cores/4 MB/4 TB/tot 2.5 GHz/10 W)
Windows 10 IoT 64-bit LTSC 2019, English and French
Wyse 5070 thin client, Intel® Celeron® processor J4105, 32 GB eMMC
4 GB, 1 x 4 GB, 2400 MHz DDR4 memory
32 GB eMMC included in chassis
DELL MS116 optical mouse, black
DELL Wyse 5070 thin client vertical stand
No wireless function
65W power adapter, 3-pin</t>
  </si>
  <si>
    <t>Power bar - Standard DIN 49 440 - 5 outputs, Vertiv Knürr DIS Rack PDU, Protector FI/LS, 0U/1U, input Schuko 230V 16A, outputs (5)Schuko</t>
  </si>
  <si>
    <t>CISCO SFP - 10GBASE-SR SFP Module</t>
  </si>
  <si>
    <t>CISCO Switch - CON-SNT-C9200L24
24 x 1GE - RJ-45
4 x 10 GE SFP+
Advantage software pack
2 x 125 V AC power, NO PoE</t>
  </si>
  <si>
    <t>C9200L-24T-4X-A</t>
  </si>
  <si>
    <t>SFP-10G-SR=</t>
  </si>
  <si>
    <t>TEMPEST Certificate Required</t>
  </si>
  <si>
    <t>SDIP-27/2 Level C</t>
  </si>
  <si>
    <t>N/A</t>
  </si>
  <si>
    <t xml:space="preserve">868703-B21
P02500-L21
P00922-B21
826708-B21
765455-B21
726537-B21
865414-B21  
733660-B21
733664-B21
H7J33A3   </t>
  </si>
  <si>
    <t xml:space="preserve">HPE ProLiant DL380 Gen10 8SFF Configure-to-order Server
HPE DL380 Gen10 Intel Xeon-Gold 5222 (3.8GHz/4-core/105W) FIO Processor Kit
HPE 16GB (1x16GB) Dual Rank x8 DDR4-2933 CAS-21-21-21 Registered Smart Memory Kit
HPE DL38X Gen10 Universal Media Bay Kit
HPE 2TB SATA 6G Midline 7.2K SFF (2.5in) SC 1yr Wty 512e Digitally Signed Firmware HDD
HPE 9.5mm SATA DVD-RW Optical Drive
HP USB US Keyboard/Mouse Kit
Dual Redundant Power Supply: HPE 800W Flex Slot Platinum Hot Plug Low Halogen
HP 2U Large Form Factor Easy Install Rail Kit
HP 2U Cable Management Arm for Easy Install Kit
HPE 3Y Foundation Care NBD wDMR SVC 1
</t>
  </si>
  <si>
    <t xml:space="preserve">SDIP-27/2 Level C
Based on 42U 
• Dimensions: 800 x 2057 x 1000 (wxhxd) 42HE
• Colour: RAL 7035, 7021, Weight: Approx. 150kg
• Fan top cover with 3x temperature-controlled fans &amp; Dust filters
• Front and rear key-lockable doors with 4-point latching, 180° hinge,
lever handle and screw-fixed side panels.
O front: hinge to the left when viewed from the front.
O back: hinge to the right when viewed from back
• 2x pairs of 19” frames – for front and rear 19” rack-mounting with
30x sets equipment mounting screws.
• 4x adjustable feet
• 1x TEMPEST AC mains filter, 230VAC +/- 10% 50Hz, 10Amp – singlephase
input. [main and redundancy]. 1x SCHUKO plug with 3m
shielded cable each.
• Filter connected to 1x 10A PDU of min 9x SCHUKO outlets; Central
Earthing [grounding] point.
• TEMPEST I/O interface panel:
o 6x LC duplex fibre bulkhead connectors
o 10x Neutrik shielded RJ45 bulkhead connectors
Interface panel on the roof of the cabinet </t>
  </si>
  <si>
    <t>NONE</t>
  </si>
  <si>
    <t>TOTAL PRICE CLIN 14</t>
  </si>
  <si>
    <t>CLIN 14</t>
  </si>
  <si>
    <t>Documentation (COTS and Non-COTS; Support plan; OEM manual; TEMPEST Certificate)</t>
  </si>
  <si>
    <t>OPTIONAL CLINS-Non-Evaluated</t>
  </si>
  <si>
    <t>Proposed P/N
Items should be equivaalent in Fit, Form and Function</t>
  </si>
  <si>
    <t xml:space="preserve">Mandatory P/N
Items should be exact </t>
  </si>
  <si>
    <t>Total Firm Fixed Price-Non-Evaluated Options</t>
  </si>
  <si>
    <t>Grand Total Firm fixed Price - Base Contract + Non-Evaluated Options</t>
  </si>
  <si>
    <t>Total Firm Fixed Price Non-Evaluated Options</t>
  </si>
  <si>
    <t>Proposed P/N
Items should be equivalent in Fit, Form and Function</t>
  </si>
  <si>
    <t>Proposed Date</t>
  </si>
  <si>
    <t xml:space="preserve">The Contractor shall deliver two fully configured unit which shall contain the components listed herein. </t>
  </si>
  <si>
    <t xml:space="preserve">The Contractor shall deliver six fully configured unit which shall contain the components listed herein. </t>
  </si>
  <si>
    <t xml:space="preserve">Upon Purchaser Option exercise, the Contractor shall deliver one fully configured units which shall contain the components listed herein. </t>
  </si>
  <si>
    <t xml:space="preserve">Upon Purchaser Option exercise, the Contractor shall deliver one fully configured unit which shall contain the components listed herein. </t>
  </si>
  <si>
    <t>IPS-26</t>
  </si>
  <si>
    <t>HP Z2 Mini G5 Workstation with NVIDIA Quadro P620
CPU: Intel Core i7-10700, 2.9 GHz 
RAM: 16GB DDR4
GPU: NVIDIA Quadro P620
SSD: 512-GB HP Z Turbo Drive PCIe
OS: Windows 10
HP USB Business Keyboard, HP USB Optical Mouse</t>
  </si>
  <si>
    <t>CLIN 1 - UNIT = 1 Display for MASE/CSI Workstation (Total qty = 12)</t>
  </si>
  <si>
    <t>CLIN 2 - UNIT = 1 CSI Server (Total qty = 2)</t>
  </si>
  <si>
    <t>CLIN 3 - UNIT = 1 MASE Server (Total qty = 2)</t>
  </si>
  <si>
    <t>CLIN 6 - UNIT = 1  Switch (Total qty = 2)</t>
  </si>
  <si>
    <t>CLIN 5 - UNIT = 1 Modem (Total qty = 6)</t>
  </si>
  <si>
    <t>CLIN 4 - UNIT = 1 Serial interface (Ventnor) (Total qty = 1)</t>
  </si>
  <si>
    <t>CLIN 7 - UNIT = 1 MASE/CSI Workstation (Total qty = 6) - display excluded (see CLIN 1)</t>
  </si>
  <si>
    <t>CLIN 8 - UNIT = 1 Server Rack Cabinet (Total qty = 1)</t>
  </si>
  <si>
    <t>CLIN 9  - IPS Services and Documentation</t>
  </si>
  <si>
    <t>CLIN 10 - UNIT = 1 Serial interface (Ventnor) (Total qty = 1)</t>
  </si>
  <si>
    <t>CLIN 11 - UNIT = 1 Display for BPD Workstation (Total qty = 1)</t>
  </si>
  <si>
    <t>CLIN 12 - UNIT = 1 BPD Workstation (Total qty = 1)</t>
  </si>
  <si>
    <t>CLIN 13  - UNIT = 1 BPD Server (Total qty = 1)</t>
  </si>
  <si>
    <t>CLIN 14 - UNIT =  1 Server Rack Cabinet TEMPEST C (Total qty = 1)</t>
  </si>
  <si>
    <t xml:space="preserve">Standard manufacture warranty </t>
  </si>
  <si>
    <t xml:space="preserve">Airbase Rinas in Tirana, Republic of Albania </t>
  </si>
  <si>
    <t>EDC + 16 weeks</t>
  </si>
  <si>
    <t>EDC + 13 weeks</t>
  </si>
  <si>
    <t>Option Exercise + 16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</si>
</sst>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quot;$&quot;* #,##0.00_);_(&quot;$&quot;* \(#,##0.00\);_(&quot;$&quot;* &quot;-&quot;??_);_(@_)"/>
    <numFmt numFmtId="166" formatCode="_(* #,##0.00_);_(* \(#,##0.00\);_(* &quot;-&quot;??_);_(@_)"/>
    <numFmt numFmtId="167" formatCode="_(* #,##0_);_(* \(#,##0\);_(* &quot;-&quot;??_);_(@_)"/>
    <numFmt numFmtId="168" formatCode="_(* #,##0.0_);_(* \(#,##0.0\);_(* &quot;-&quot;??_);_(@_)"/>
  </numFmts>
  <fonts count="39" x14ac:knownFonts="1">
    <font>
      <sz val="11"/>
      <color theme="1"/>
      <name val="Calibri"/>
      <family val="2"/>
      <scheme val="minor"/>
    </font>
    <font>
      <b/>
      <sz val="11"/>
      <color theme="1"/>
      <name val="Calibri"/>
      <family val="2"/>
      <scheme val="minor"/>
    </font>
    <font>
      <b/>
      <sz val="12"/>
      <name val="Calibri"/>
      <family val="2"/>
      <scheme val="minor"/>
    </font>
    <font>
      <sz val="9"/>
      <color indexed="81"/>
      <name val="Tahoma"/>
      <family val="2"/>
    </font>
    <font>
      <b/>
      <sz val="9"/>
      <color indexed="81"/>
      <name val="Tahoma"/>
      <family val="2"/>
    </font>
    <font>
      <sz val="11"/>
      <color theme="1"/>
      <name val="Calibri"/>
      <family val="2"/>
      <scheme val="minor"/>
    </font>
    <font>
      <sz val="9"/>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sz val="14"/>
      <color theme="1"/>
      <name val="Calibri"/>
      <family val="2"/>
      <scheme val="minor"/>
    </font>
    <font>
      <b/>
      <sz val="10"/>
      <name val="Arial"/>
      <family val="2"/>
    </font>
    <font>
      <sz val="11"/>
      <color rgb="FFFF0000"/>
      <name val="Calibri"/>
      <family val="2"/>
      <scheme val="minor"/>
    </font>
    <font>
      <b/>
      <sz val="11"/>
      <name val="Calibri"/>
      <family val="2"/>
      <scheme val="minor"/>
    </font>
    <font>
      <sz val="11"/>
      <color theme="1"/>
      <name val="Calibri"/>
      <family val="2"/>
      <scheme val="minor"/>
    </font>
    <font>
      <b/>
      <i/>
      <sz val="11"/>
      <color theme="1"/>
      <name val="Calibri"/>
      <family val="2"/>
      <scheme val="minor"/>
    </font>
    <font>
      <b/>
      <sz val="10"/>
      <color rgb="FF0070C0"/>
      <name val="Arial"/>
      <family val="2"/>
    </font>
    <font>
      <b/>
      <sz val="11"/>
      <color rgb="FFFF0000"/>
      <name val="Arial"/>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b/>
      <sz val="11"/>
      <color theme="0"/>
      <name val="Calibri"/>
      <family val="2"/>
      <scheme val="minor"/>
    </font>
    <font>
      <b/>
      <sz val="12"/>
      <name val="Arial"/>
      <family val="2"/>
    </font>
    <font>
      <b/>
      <sz val="10"/>
      <color theme="4" tint="-0.249977111117893"/>
      <name val="Arial"/>
      <family val="2"/>
    </font>
    <font>
      <sz val="11"/>
      <name val="Calibri"/>
      <family val="2"/>
    </font>
    <font>
      <sz val="8"/>
      <color theme="1"/>
      <name val="Calibri"/>
      <family val="2"/>
      <scheme val="minor"/>
    </font>
    <font>
      <b/>
      <sz val="11"/>
      <color rgb="FFFF0000"/>
      <name val="Calibri"/>
      <family val="2"/>
      <scheme val="minor"/>
    </font>
    <font>
      <b/>
      <i/>
      <sz val="11"/>
      <color rgb="FFFF000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8"/>
      <color theme="1"/>
      <name val="Calibri"/>
      <family val="2"/>
      <scheme val="minor"/>
    </font>
    <font>
      <sz val="10"/>
      <color indexed="8"/>
      <name val="Arial"/>
      <family val="2"/>
    </font>
    <font>
      <sz val="11"/>
      <color indexed="8"/>
      <name val="Calibri"/>
      <family val="2"/>
    </font>
    <font>
      <sz val="11"/>
      <color rgb="FFFF0000"/>
      <name val="Calibri"/>
      <family val="2"/>
    </font>
    <font>
      <b/>
      <sz val="10"/>
      <color rgb="FFFF0000"/>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rgb="FFFFFF99"/>
        <bgColor theme="4" tint="0.79998168889431442"/>
      </patternFill>
    </fill>
    <fill>
      <patternFill patternType="solid">
        <fgColor rgb="FFFF0000"/>
        <bgColor indexed="64"/>
      </patternFill>
    </fill>
    <fill>
      <patternFill patternType="solid">
        <fgColor rgb="FF92D05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thin">
        <color theme="4" tint="0.39997558519241921"/>
      </bottom>
      <diagonal/>
    </border>
    <border>
      <left style="thin">
        <color indexed="22"/>
      </left>
      <right style="thin">
        <color indexed="22"/>
      </right>
      <top style="thin">
        <color indexed="22"/>
      </top>
      <bottom style="thin">
        <color indexed="22"/>
      </bottom>
      <diagonal/>
    </border>
  </borders>
  <cellStyleXfs count="8">
    <xf numFmtId="0" fontId="0" fillId="0" borderId="0"/>
    <xf numFmtId="166" fontId="5" fillId="0" borderId="0" applyFont="0" applyFill="0" applyBorder="0" applyAlignment="0" applyProtection="0"/>
    <xf numFmtId="0" fontId="7" fillId="0" borderId="0"/>
    <xf numFmtId="0" fontId="7"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35" fillId="0" borderId="0"/>
  </cellStyleXfs>
  <cellXfs count="258">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166" fontId="0" fillId="0" borderId="0" xfId="1" applyFont="1"/>
    <xf numFmtId="167" fontId="1" fillId="0" borderId="0" xfId="1" applyNumberFormat="1" applyFont="1"/>
    <xf numFmtId="167" fontId="0" fillId="0" borderId="0" xfId="1" applyNumberFormat="1" applyFont="1"/>
    <xf numFmtId="0" fontId="0" fillId="0" borderId="0" xfId="0" applyAlignment="1">
      <alignment horizontal="center"/>
    </xf>
    <xf numFmtId="168" fontId="0" fillId="0" borderId="0" xfId="0" applyNumberFormat="1"/>
    <xf numFmtId="0" fontId="8" fillId="0" borderId="0" xfId="0" applyFont="1"/>
    <xf numFmtId="0" fontId="1" fillId="0" borderId="0" xfId="0" applyFont="1" applyAlignment="1">
      <alignment horizontal="center"/>
    </xf>
    <xf numFmtId="167" fontId="1" fillId="0" borderId="0" xfId="1" applyNumberFormat="1" applyFont="1" applyAlignment="1">
      <alignment horizontal="center" wrapText="1"/>
    </xf>
    <xf numFmtId="0" fontId="1" fillId="0" borderId="0" xfId="0" applyFont="1" applyAlignment="1">
      <alignment horizontal="center" wrapText="1"/>
    </xf>
    <xf numFmtId="0" fontId="10" fillId="3" borderId="0" xfId="3" applyFont="1" applyFill="1" applyAlignment="1" applyProtection="1">
      <alignment vertical="center"/>
    </xf>
    <xf numFmtId="0" fontId="7" fillId="3" borderId="0" xfId="3" applyFill="1" applyProtection="1"/>
    <xf numFmtId="0" fontId="1" fillId="3" borderId="0" xfId="3" applyFont="1" applyFill="1" applyProtection="1"/>
    <xf numFmtId="0" fontId="7" fillId="3" borderId="0" xfId="3" applyFill="1" applyBorder="1" applyAlignment="1" applyProtection="1">
      <alignment horizontal="left" vertical="top" wrapText="1"/>
    </xf>
    <xf numFmtId="0" fontId="9" fillId="3" borderId="0" xfId="0" applyFont="1" applyFill="1"/>
    <xf numFmtId="0" fontId="0" fillId="0" borderId="0" xfId="0" applyAlignment="1">
      <alignment horizontal="center" wrapText="1"/>
    </xf>
    <xf numFmtId="0" fontId="0" fillId="6" borderId="2" xfId="0" applyFill="1" applyBorder="1"/>
    <xf numFmtId="0" fontId="0" fillId="6" borderId="3" xfId="0" applyFill="1" applyBorder="1"/>
    <xf numFmtId="0" fontId="0" fillId="6" borderId="4" xfId="0" applyFill="1" applyBorder="1"/>
    <xf numFmtId="0" fontId="1" fillId="6" borderId="5" xfId="0" applyFont="1" applyFill="1" applyBorder="1" applyAlignment="1">
      <alignment wrapText="1"/>
    </xf>
    <xf numFmtId="0" fontId="0" fillId="6" borderId="0" xfId="0" applyFill="1" applyBorder="1"/>
    <xf numFmtId="0" fontId="0" fillId="6" borderId="6" xfId="0" applyFill="1" applyBorder="1"/>
    <xf numFmtId="0" fontId="0" fillId="6" borderId="5" xfId="0" applyFill="1" applyBorder="1" applyAlignment="1">
      <alignment horizontal="left" indent="1"/>
    </xf>
    <xf numFmtId="0" fontId="0" fillId="6" borderId="5" xfId="0" applyFill="1" applyBorder="1"/>
    <xf numFmtId="0" fontId="1" fillId="6" borderId="6" xfId="0" applyFont="1" applyFill="1" applyBorder="1" applyAlignment="1">
      <alignment horizontal="center"/>
    </xf>
    <xf numFmtId="0" fontId="0" fillId="6" borderId="9" xfId="0" applyFill="1" applyBorder="1"/>
    <xf numFmtId="167" fontId="1" fillId="0" borderId="0" xfId="1" applyNumberFormat="1" applyFont="1" applyAlignment="1">
      <alignment wrapText="1"/>
    </xf>
    <xf numFmtId="0" fontId="0" fillId="6" borderId="5" xfId="0" applyFont="1" applyFill="1" applyBorder="1" applyAlignment="1">
      <alignment horizontal="left" wrapText="1" indent="1"/>
    </xf>
    <xf numFmtId="0" fontId="0" fillId="6" borderId="7" xfId="0" applyFill="1" applyBorder="1" applyAlignment="1">
      <alignment horizontal="left" indent="1"/>
    </xf>
    <xf numFmtId="2" fontId="14" fillId="6" borderId="6" xfId="4" applyNumberFormat="1" applyFont="1" applyFill="1" applyBorder="1" applyAlignment="1">
      <alignment horizontal="center"/>
    </xf>
    <xf numFmtId="0" fontId="1" fillId="6" borderId="0" xfId="0" applyFont="1" applyFill="1" applyBorder="1" applyAlignment="1">
      <alignment horizontal="center"/>
    </xf>
    <xf numFmtId="0" fontId="0" fillId="6" borderId="0" xfId="0" applyFill="1" applyBorder="1" applyAlignment="1">
      <alignment horizontal="center"/>
    </xf>
    <xf numFmtId="0" fontId="1" fillId="6" borderId="8" xfId="0" applyFont="1" applyFill="1" applyBorder="1" applyAlignment="1">
      <alignment horizontal="center"/>
    </xf>
    <xf numFmtId="166" fontId="0" fillId="0" borderId="0" xfId="1" applyFont="1" applyAlignment="1">
      <alignment horizontal="center"/>
    </xf>
    <xf numFmtId="0" fontId="1" fillId="0" borderId="0" xfId="0" applyFont="1" applyAlignment="1">
      <alignment horizontal="left"/>
    </xf>
    <xf numFmtId="166" fontId="16" fillId="0" borderId="0" xfId="1" applyFont="1"/>
    <xf numFmtId="0" fontId="0" fillId="0" borderId="1" xfId="0" applyFill="1" applyBorder="1"/>
    <xf numFmtId="0" fontId="15" fillId="10" borderId="1" xfId="3" applyFont="1" applyFill="1" applyBorder="1" applyAlignment="1" applyProtection="1">
      <alignment vertical="center"/>
    </xf>
    <xf numFmtId="0" fontId="15" fillId="13" borderId="1" xfId="3" applyFont="1" applyFill="1" applyBorder="1" applyAlignment="1" applyProtection="1">
      <alignment horizontal="left" vertical="center" wrapText="1" indent="1"/>
    </xf>
    <xf numFmtId="0" fontId="15" fillId="13" borderId="1" xfId="3" applyFont="1" applyFill="1" applyBorder="1" applyAlignment="1" applyProtection="1">
      <alignment horizontal="left" vertical="center" indent="1"/>
    </xf>
    <xf numFmtId="0" fontId="1" fillId="10" borderId="1" xfId="0" applyFont="1" applyFill="1" applyBorder="1"/>
    <xf numFmtId="0" fontId="0" fillId="8" borderId="1" xfId="0" applyFill="1" applyBorder="1"/>
    <xf numFmtId="9" fontId="0" fillId="8" borderId="1" xfId="0" applyNumberFormat="1" applyFill="1" applyBorder="1" applyAlignment="1">
      <alignment horizontal="right"/>
    </xf>
    <xf numFmtId="0" fontId="1" fillId="0" borderId="0" xfId="0" applyFont="1" applyAlignment="1"/>
    <xf numFmtId="0" fontId="0" fillId="0" borderId="0" xfId="0" applyBorder="1"/>
    <xf numFmtId="0" fontId="1" fillId="11" borderId="1" xfId="0" applyFont="1" applyFill="1" applyBorder="1"/>
    <xf numFmtId="0" fontId="6" fillId="13" borderId="0" xfId="0" applyFont="1" applyFill="1" applyAlignment="1">
      <alignment wrapText="1"/>
    </xf>
    <xf numFmtId="0" fontId="1" fillId="10" borderId="24" xfId="3" applyFont="1" applyFill="1" applyBorder="1" applyAlignment="1" applyProtection="1">
      <alignment horizontal="left" vertical="center"/>
    </xf>
    <xf numFmtId="0" fontId="1" fillId="10" borderId="25" xfId="3" applyFont="1" applyFill="1" applyBorder="1" applyAlignment="1" applyProtection="1">
      <alignment horizontal="left" vertical="center"/>
    </xf>
    <xf numFmtId="0" fontId="7" fillId="0" borderId="0" xfId="2" applyFont="1" applyAlignment="1">
      <alignment horizontal="center"/>
    </xf>
    <xf numFmtId="9" fontId="0" fillId="5" borderId="0" xfId="5" applyFont="1" applyFill="1"/>
    <xf numFmtId="166" fontId="0" fillId="0" borderId="0" xfId="1" applyFont="1" applyAlignment="1">
      <alignment horizontal="right"/>
    </xf>
    <xf numFmtId="0" fontId="0" fillId="0" borderId="0" xfId="0" applyAlignment="1">
      <alignment horizontal="centerContinuous"/>
    </xf>
    <xf numFmtId="0" fontId="0" fillId="0" borderId="29" xfId="0" applyFill="1" applyBorder="1" applyAlignment="1">
      <alignment horizontal="centerContinuous"/>
    </xf>
    <xf numFmtId="0" fontId="0" fillId="0" borderId="5" xfId="0" applyFill="1" applyBorder="1" applyAlignment="1">
      <alignment horizontal="centerContinuous"/>
    </xf>
    <xf numFmtId="49" fontId="0" fillId="0" borderId="0" xfId="0" applyNumberFormat="1"/>
    <xf numFmtId="4" fontId="0" fillId="0" borderId="0" xfId="4" applyNumberFormat="1" applyFont="1"/>
    <xf numFmtId="0" fontId="0" fillId="0" borderId="0" xfId="0" applyAlignment="1">
      <alignment horizontal="right"/>
    </xf>
    <xf numFmtId="166" fontId="16" fillId="0" borderId="0" xfId="1" applyFont="1" applyAlignment="1">
      <alignment horizontal="center"/>
    </xf>
    <xf numFmtId="0" fontId="20" fillId="0" borderId="0" xfId="0" applyFont="1" applyFill="1" applyAlignment="1">
      <alignment vertical="center"/>
    </xf>
    <xf numFmtId="0" fontId="20" fillId="0" borderId="0" xfId="0" applyFont="1" applyAlignment="1">
      <alignment vertical="center"/>
    </xf>
    <xf numFmtId="0" fontId="20" fillId="0" borderId="0" xfId="0" applyFont="1" applyFill="1" applyAlignment="1">
      <alignment vertical="center" wrapText="1"/>
    </xf>
    <xf numFmtId="0" fontId="21" fillId="4" borderId="22" xfId="0" applyFont="1" applyFill="1" applyBorder="1" applyAlignment="1">
      <alignment horizontal="center" vertical="center" wrapText="1"/>
    </xf>
    <xf numFmtId="0" fontId="20" fillId="0" borderId="0" xfId="0" applyFont="1" applyAlignment="1">
      <alignment vertical="center" wrapText="1"/>
    </xf>
    <xf numFmtId="0" fontId="21" fillId="14" borderId="27" xfId="0" applyFont="1" applyFill="1" applyBorder="1" applyAlignment="1">
      <alignment horizontal="center" vertical="center" wrapText="1"/>
    </xf>
    <xf numFmtId="0" fontId="21" fillId="14" borderId="20" xfId="0" applyFont="1" applyFill="1" applyBorder="1" applyAlignment="1">
      <alignment horizontal="center" vertical="center" wrapText="1"/>
    </xf>
    <xf numFmtId="0" fontId="21" fillId="14" borderId="21" xfId="0" applyFont="1" applyFill="1" applyBorder="1" applyAlignment="1">
      <alignment horizontal="right" vertical="center"/>
    </xf>
    <xf numFmtId="0" fontId="20" fillId="0" borderId="18" xfId="0" applyFont="1" applyFill="1" applyBorder="1" applyAlignment="1">
      <alignment vertical="center"/>
    </xf>
    <xf numFmtId="0" fontId="21" fillId="0" borderId="18" xfId="0" applyFont="1" applyFill="1" applyBorder="1" applyAlignment="1">
      <alignment horizontal="center" vertical="center"/>
    </xf>
    <xf numFmtId="167" fontId="21" fillId="0" borderId="18" xfId="1" applyNumberFormat="1" applyFont="1" applyFill="1" applyBorder="1" applyAlignment="1">
      <alignment horizontal="center" vertical="center"/>
    </xf>
    <xf numFmtId="167" fontId="20" fillId="0" borderId="18" xfId="1" applyNumberFormat="1" applyFont="1" applyFill="1" applyBorder="1" applyAlignment="1">
      <alignment vertical="center"/>
    </xf>
    <xf numFmtId="0" fontId="20" fillId="0" borderId="1" xfId="0" applyFont="1" applyFill="1" applyBorder="1" applyAlignment="1">
      <alignment vertical="center"/>
    </xf>
    <xf numFmtId="0" fontId="20" fillId="0" borderId="23" xfId="0" applyFont="1" applyFill="1" applyBorder="1" applyAlignment="1">
      <alignment vertical="center" wrapText="1"/>
    </xf>
    <xf numFmtId="167" fontId="20" fillId="0" borderId="20" xfId="1" applyNumberFormat="1" applyFont="1" applyFill="1" applyBorder="1" applyAlignment="1">
      <alignment vertical="center"/>
    </xf>
    <xf numFmtId="0" fontId="20" fillId="0" borderId="20" xfId="0" applyFont="1" applyFill="1" applyBorder="1" applyAlignment="1">
      <alignment vertical="center"/>
    </xf>
    <xf numFmtId="0" fontId="20" fillId="0" borderId="26" xfId="0" applyFont="1" applyFill="1" applyBorder="1" applyAlignment="1">
      <alignment vertical="center" wrapText="1"/>
    </xf>
    <xf numFmtId="0" fontId="20" fillId="0" borderId="12" xfId="0" applyFont="1" applyFill="1" applyBorder="1" applyAlignment="1">
      <alignment vertical="center" wrapText="1"/>
    </xf>
    <xf numFmtId="0" fontId="21" fillId="2" borderId="13" xfId="0" applyFont="1" applyFill="1" applyBorder="1" applyAlignment="1">
      <alignment vertical="center"/>
    </xf>
    <xf numFmtId="0" fontId="20" fillId="0" borderId="0" xfId="0" applyFont="1" applyAlignment="1">
      <alignment horizontal="center" vertical="center"/>
    </xf>
    <xf numFmtId="0" fontId="20" fillId="3" borderId="1" xfId="0" applyFont="1" applyFill="1" applyBorder="1" applyAlignment="1">
      <alignment vertical="center"/>
    </xf>
    <xf numFmtId="0" fontId="21" fillId="3"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8"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0" fillId="0" borderId="27" xfId="0" applyFont="1" applyFill="1" applyBorder="1" applyAlignment="1">
      <alignment vertical="center"/>
    </xf>
    <xf numFmtId="0" fontId="20" fillId="16" borderId="10" xfId="0" applyFont="1" applyFill="1" applyBorder="1" applyAlignment="1">
      <alignment horizontal="center" vertical="center"/>
    </xf>
    <xf numFmtId="0" fontId="20" fillId="15" borderId="12" xfId="0" applyFont="1" applyFill="1" applyBorder="1" applyAlignment="1">
      <alignment vertical="center" wrapText="1"/>
    </xf>
    <xf numFmtId="0" fontId="20" fillId="2" borderId="30" xfId="0" applyFont="1" applyFill="1" applyBorder="1" applyAlignment="1">
      <alignment vertical="center"/>
    </xf>
    <xf numFmtId="167" fontId="20" fillId="2" borderId="30" xfId="1" applyNumberFormat="1" applyFont="1" applyFill="1" applyBorder="1" applyAlignment="1">
      <alignment vertical="center"/>
    </xf>
    <xf numFmtId="0" fontId="20" fillId="0" borderId="21" xfId="0" applyFont="1" applyFill="1" applyBorder="1" applyAlignment="1">
      <alignment vertical="center"/>
    </xf>
    <xf numFmtId="0" fontId="20" fillId="2" borderId="33" xfId="0" applyFont="1" applyFill="1" applyBorder="1" applyAlignment="1">
      <alignment vertical="center"/>
    </xf>
    <xf numFmtId="0" fontId="20" fillId="2" borderId="34" xfId="0" applyFont="1" applyFill="1" applyBorder="1" applyAlignment="1">
      <alignment vertical="center" wrapText="1"/>
    </xf>
    <xf numFmtId="0" fontId="21" fillId="4" borderId="15"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 fillId="2" borderId="2" xfId="0" applyFont="1" applyFill="1" applyBorder="1" applyAlignment="1" applyProtection="1">
      <alignment horizontal="centerContinuous" vertical="center"/>
    </xf>
    <xf numFmtId="0" fontId="22" fillId="2" borderId="3" xfId="0" applyFont="1" applyFill="1" applyBorder="1" applyAlignment="1" applyProtection="1">
      <alignment horizontal="centerContinuous" vertical="center"/>
    </xf>
    <xf numFmtId="0" fontId="2" fillId="2" borderId="3" xfId="0" applyFont="1" applyFill="1" applyBorder="1" applyAlignment="1" applyProtection="1">
      <alignment horizontal="centerContinuous" vertical="center"/>
    </xf>
    <xf numFmtId="0" fontId="22" fillId="2" borderId="4" xfId="0" applyFont="1" applyFill="1" applyBorder="1" applyAlignment="1" applyProtection="1">
      <alignment horizontal="centerContinuous" vertical="center"/>
    </xf>
    <xf numFmtId="0" fontId="15" fillId="2" borderId="5" xfId="0" applyFont="1" applyFill="1" applyBorder="1" applyAlignment="1" applyProtection="1">
      <alignment horizontal="centerContinuous" vertical="center"/>
    </xf>
    <xf numFmtId="0" fontId="22" fillId="2" borderId="0" xfId="0" applyFont="1" applyFill="1" applyBorder="1" applyAlignment="1" applyProtection="1">
      <alignment horizontal="centerContinuous" vertical="center"/>
    </xf>
    <xf numFmtId="0" fontId="15" fillId="2" borderId="0" xfId="0" applyFont="1" applyFill="1" applyBorder="1" applyAlignment="1" applyProtection="1">
      <alignment horizontal="centerContinuous" vertical="center"/>
    </xf>
    <xf numFmtId="0" fontId="22" fillId="2" borderId="6" xfId="0" applyFont="1" applyFill="1" applyBorder="1" applyAlignment="1" applyProtection="1">
      <alignment horizontal="centerContinuous" vertical="center"/>
    </xf>
    <xf numFmtId="0" fontId="15" fillId="2" borderId="2" xfId="0" applyFont="1" applyFill="1" applyBorder="1" applyAlignment="1" applyProtection="1">
      <alignment horizontal="centerContinuous" vertical="center"/>
    </xf>
    <xf numFmtId="0" fontId="21" fillId="2" borderId="7" xfId="0" applyFont="1" applyFill="1" applyBorder="1" applyAlignment="1">
      <alignment vertical="center"/>
    </xf>
    <xf numFmtId="0" fontId="20" fillId="2" borderId="8" xfId="0" applyFont="1" applyFill="1" applyBorder="1" applyAlignment="1">
      <alignment vertical="center"/>
    </xf>
    <xf numFmtId="167" fontId="20" fillId="2" borderId="8" xfId="1" applyNumberFormat="1" applyFont="1" applyFill="1" applyBorder="1" applyAlignment="1">
      <alignment vertical="center"/>
    </xf>
    <xf numFmtId="167" fontId="20" fillId="2" borderId="35" xfId="1" applyNumberFormat="1" applyFont="1" applyFill="1" applyBorder="1" applyAlignment="1">
      <alignment vertical="center"/>
    </xf>
    <xf numFmtId="0" fontId="20" fillId="2" borderId="37" xfId="0" applyFont="1" applyFill="1" applyBorder="1" applyAlignment="1">
      <alignment vertical="center"/>
    </xf>
    <xf numFmtId="0" fontId="20" fillId="2" borderId="9" xfId="0" applyFont="1" applyFill="1" applyBorder="1" applyAlignment="1">
      <alignment vertical="center" wrapText="1"/>
    </xf>
    <xf numFmtId="0" fontId="20" fillId="0" borderId="39" xfId="0" applyFont="1" applyFill="1" applyBorder="1" applyAlignment="1">
      <alignment vertical="center"/>
    </xf>
    <xf numFmtId="167" fontId="20" fillId="0" borderId="39" xfId="1" applyNumberFormat="1" applyFont="1" applyFill="1" applyBorder="1" applyAlignment="1">
      <alignment vertical="center"/>
    </xf>
    <xf numFmtId="0" fontId="20" fillId="0" borderId="40" xfId="0" applyFont="1" applyFill="1" applyBorder="1" applyAlignment="1">
      <alignment vertical="center" wrapText="1"/>
    </xf>
    <xf numFmtId="164" fontId="22" fillId="15" borderId="32" xfId="6" applyNumberFormat="1" applyFont="1" applyFill="1" applyBorder="1" applyAlignment="1" applyProtection="1">
      <alignment horizontal="right" vertical="center"/>
    </xf>
    <xf numFmtId="164" fontId="20" fillId="0" borderId="1" xfId="1" applyNumberFormat="1" applyFont="1" applyFill="1" applyBorder="1" applyAlignment="1">
      <alignment horizontal="center" vertical="center"/>
    </xf>
    <xf numFmtId="164" fontId="20" fillId="0" borderId="20" xfId="4" applyNumberFormat="1" applyFont="1" applyFill="1" applyBorder="1" applyAlignment="1">
      <alignment horizontal="right" vertical="center"/>
    </xf>
    <xf numFmtId="164" fontId="21" fillId="15" borderId="36" xfId="4" applyNumberFormat="1" applyFont="1" applyFill="1" applyBorder="1" applyAlignment="1">
      <alignment horizontal="right" vertical="center"/>
    </xf>
    <xf numFmtId="164" fontId="20" fillId="0" borderId="1" xfId="4" applyNumberFormat="1" applyFont="1" applyFill="1" applyBorder="1" applyAlignment="1">
      <alignment horizontal="right" vertical="center"/>
    </xf>
    <xf numFmtId="164" fontId="21" fillId="15" borderId="14" xfId="4" applyNumberFormat="1" applyFont="1" applyFill="1" applyBorder="1" applyAlignment="1">
      <alignment horizontal="right" vertical="center"/>
    </xf>
    <xf numFmtId="164" fontId="23" fillId="15" borderId="31" xfId="6" applyNumberFormat="1" applyFont="1" applyFill="1" applyBorder="1" applyAlignment="1" applyProtection="1">
      <alignment horizontal="right" vertical="center"/>
    </xf>
    <xf numFmtId="0" fontId="11" fillId="9" borderId="1" xfId="0" applyFont="1" applyFill="1" applyBorder="1" applyAlignment="1">
      <alignment horizontal="center" vertical="center" wrapText="1"/>
    </xf>
    <xf numFmtId="0" fontId="1" fillId="14" borderId="19" xfId="0" applyFont="1" applyFill="1" applyBorder="1" applyAlignment="1">
      <alignment vertical="center"/>
    </xf>
    <xf numFmtId="0" fontId="0" fillId="7" borderId="1" xfId="0" applyFont="1" applyFill="1" applyBorder="1" applyAlignment="1">
      <alignment vertical="center"/>
    </xf>
    <xf numFmtId="0" fontId="0" fillId="3" borderId="18" xfId="0" applyFill="1" applyBorder="1" applyAlignment="1">
      <alignment vertical="center"/>
    </xf>
    <xf numFmtId="0" fontId="0" fillId="3" borderId="1" xfId="0" applyFill="1" applyBorder="1" applyAlignment="1">
      <alignment vertical="center"/>
    </xf>
    <xf numFmtId="0" fontId="1" fillId="2" borderId="1" xfId="0" applyFont="1" applyFill="1" applyBorder="1" applyAlignment="1">
      <alignment vertical="center"/>
    </xf>
    <xf numFmtId="164" fontId="21" fillId="15" borderId="28" xfId="4" applyNumberFormat="1" applyFont="1" applyFill="1" applyBorder="1" applyAlignment="1">
      <alignment horizontal="right" vertical="center"/>
    </xf>
    <xf numFmtId="0" fontId="21" fillId="0" borderId="26" xfId="0" applyFont="1" applyFill="1" applyBorder="1" applyAlignment="1">
      <alignment horizontal="center" vertical="center" wrapText="1"/>
    </xf>
    <xf numFmtId="0" fontId="20" fillId="0" borderId="1" xfId="0" applyFont="1" applyFill="1" applyBorder="1" applyAlignment="1">
      <alignment horizontal="left" vertical="center" wrapText="1" indent="2"/>
    </xf>
    <xf numFmtId="0" fontId="20" fillId="3" borderId="42" xfId="0" applyFont="1" applyFill="1" applyBorder="1" applyAlignment="1">
      <alignment horizontal="left" vertical="center"/>
    </xf>
    <xf numFmtId="0" fontId="20" fillId="3" borderId="43" xfId="0" applyFont="1" applyFill="1" applyBorder="1" applyAlignment="1">
      <alignment horizontal="left" vertical="center" wrapText="1"/>
    </xf>
    <xf numFmtId="0" fontId="20" fillId="3" borderId="43" xfId="0" applyFont="1" applyFill="1" applyBorder="1" applyAlignment="1">
      <alignment horizontal="center" vertical="center"/>
    </xf>
    <xf numFmtId="0" fontId="20" fillId="3" borderId="43" xfId="0" applyFont="1" applyFill="1" applyBorder="1" applyAlignment="1">
      <alignment horizontal="center" vertical="center" wrapText="1"/>
    </xf>
    <xf numFmtId="0" fontId="20" fillId="0" borderId="43" xfId="0" applyFont="1" applyFill="1" applyBorder="1" applyAlignment="1">
      <alignment horizontal="center" vertical="center"/>
    </xf>
    <xf numFmtId="164" fontId="20" fillId="15" borderId="43" xfId="0" applyNumberFormat="1" applyFont="1" applyFill="1" applyBorder="1" applyAlignment="1">
      <alignment vertical="center"/>
    </xf>
    <xf numFmtId="164" fontId="22" fillId="15" borderId="41" xfId="6" applyNumberFormat="1" applyFont="1" applyFill="1" applyBorder="1" applyAlignment="1" applyProtection="1">
      <alignment horizontal="right" vertical="center"/>
    </xf>
    <xf numFmtId="0" fontId="20" fillId="0" borderId="43" xfId="0" applyFont="1" applyFill="1" applyBorder="1" applyAlignment="1">
      <alignment vertical="center"/>
    </xf>
    <xf numFmtId="0" fontId="20" fillId="15" borderId="44" xfId="0" applyFont="1" applyFill="1" applyBorder="1" applyAlignment="1">
      <alignment vertical="center" wrapText="1"/>
    </xf>
    <xf numFmtId="2" fontId="0" fillId="0" borderId="0" xfId="1" applyNumberFormat="1" applyFont="1" applyAlignment="1">
      <alignment horizontal="right"/>
    </xf>
    <xf numFmtId="1" fontId="0" fillId="0" borderId="0" xfId="0" applyNumberFormat="1" applyAlignment="1">
      <alignment horizontal="right"/>
    </xf>
    <xf numFmtId="0" fontId="7" fillId="13" borderId="18" xfId="3" applyFill="1" applyBorder="1" applyAlignment="1" applyProtection="1">
      <alignment horizontal="left" vertical="center" wrapText="1" indent="1"/>
    </xf>
    <xf numFmtId="0" fontId="7" fillId="13" borderId="45" xfId="3" applyFill="1" applyBorder="1" applyAlignment="1" applyProtection="1">
      <alignment horizontal="left" vertical="center" wrapText="1" indent="1"/>
    </xf>
    <xf numFmtId="0" fontId="7" fillId="13" borderId="46" xfId="3" applyFill="1" applyBorder="1" applyAlignment="1" applyProtection="1">
      <alignment horizontal="left" vertical="center" wrapText="1" indent="1"/>
    </xf>
    <xf numFmtId="0" fontId="7" fillId="13" borderId="47" xfId="3" applyFill="1" applyBorder="1" applyAlignment="1" applyProtection="1">
      <alignment horizontal="left" vertical="center" wrapText="1" indent="1"/>
    </xf>
    <xf numFmtId="0" fontId="27" fillId="13" borderId="1" xfId="3" applyFont="1" applyFill="1" applyBorder="1" applyAlignment="1" applyProtection="1">
      <alignment vertical="center" wrapText="1"/>
    </xf>
    <xf numFmtId="0" fontId="8" fillId="13" borderId="1" xfId="3" applyFont="1" applyFill="1" applyBorder="1" applyAlignment="1" applyProtection="1">
      <alignment vertical="center" wrapText="1"/>
    </xf>
    <xf numFmtId="0" fontId="1" fillId="13" borderId="0" xfId="0" applyFont="1" applyFill="1"/>
    <xf numFmtId="0" fontId="20" fillId="0" borderId="1" xfId="0" quotePrefix="1" applyFont="1" applyFill="1" applyBorder="1" applyAlignment="1">
      <alignment horizontal="center" vertical="center"/>
    </xf>
    <xf numFmtId="0" fontId="0" fillId="5" borderId="1" xfId="0" applyFill="1" applyBorder="1"/>
    <xf numFmtId="9" fontId="0" fillId="5" borderId="1" xfId="5" applyFont="1" applyFill="1" applyBorder="1"/>
    <xf numFmtId="9" fontId="0" fillId="5" borderId="1" xfId="0" applyNumberFormat="1" applyFill="1" applyBorder="1"/>
    <xf numFmtId="0" fontId="0" fillId="13" borderId="49" xfId="0" applyFill="1" applyBorder="1"/>
    <xf numFmtId="0" fontId="0" fillId="13" borderId="35" xfId="0" applyFill="1" applyBorder="1" applyAlignment="1">
      <alignment horizontal="center"/>
    </xf>
    <xf numFmtId="0" fontId="0" fillId="13" borderId="54" xfId="0" applyFill="1" applyBorder="1"/>
    <xf numFmtId="0" fontId="0" fillId="13" borderId="29" xfId="0" applyFill="1" applyBorder="1" applyAlignment="1">
      <alignment horizontal="center"/>
    </xf>
    <xf numFmtId="0" fontId="0" fillId="13" borderId="0" xfId="0" quotePrefix="1" applyFill="1" applyBorder="1" applyAlignment="1">
      <alignment horizontal="center"/>
    </xf>
    <xf numFmtId="0" fontId="0" fillId="13" borderId="6" xfId="0" quotePrefix="1" applyFill="1" applyBorder="1" applyAlignment="1">
      <alignment horizontal="center"/>
    </xf>
    <xf numFmtId="0" fontId="0" fillId="13" borderId="54" xfId="0" quotePrefix="1" applyFill="1" applyBorder="1"/>
    <xf numFmtId="0" fontId="0" fillId="13" borderId="8" xfId="0" quotePrefix="1" applyFill="1" applyBorder="1" applyAlignment="1">
      <alignment horizontal="center"/>
    </xf>
    <xf numFmtId="0" fontId="0" fillId="13" borderId="9" xfId="0" quotePrefix="1" applyFill="1" applyBorder="1" applyAlignment="1">
      <alignment horizontal="center"/>
    </xf>
    <xf numFmtId="0" fontId="17" fillId="12" borderId="48" xfId="0" applyFont="1" applyFill="1" applyBorder="1"/>
    <xf numFmtId="0" fontId="17" fillId="12" borderId="1" xfId="0" applyFont="1" applyFill="1" applyBorder="1"/>
    <xf numFmtId="0" fontId="1" fillId="13" borderId="53" xfId="0" applyFont="1" applyFill="1" applyBorder="1"/>
    <xf numFmtId="0" fontId="1" fillId="13" borderId="47" xfId="0" applyFont="1" applyFill="1" applyBorder="1"/>
    <xf numFmtId="0" fontId="1" fillId="13" borderId="50" xfId="0" applyFont="1" applyFill="1" applyBorder="1" applyAlignment="1">
      <alignment horizontal="centerContinuous"/>
    </xf>
    <xf numFmtId="0" fontId="1" fillId="13" borderId="51" xfId="0" applyFont="1" applyFill="1" applyBorder="1" applyAlignment="1">
      <alignment horizontal="centerContinuous"/>
    </xf>
    <xf numFmtId="0" fontId="1" fillId="13" borderId="52" xfId="0" applyFont="1" applyFill="1" applyBorder="1" applyAlignment="1">
      <alignment horizontal="centerContinuous"/>
    </xf>
    <xf numFmtId="0" fontId="1" fillId="13" borderId="49" xfId="0" applyFont="1" applyFill="1" applyBorder="1"/>
    <xf numFmtId="0" fontId="1" fillId="13" borderId="35" xfId="0" applyFont="1" applyFill="1" applyBorder="1" applyAlignment="1">
      <alignment horizontal="center"/>
    </xf>
    <xf numFmtId="0" fontId="1" fillId="13" borderId="8" xfId="0" applyFont="1" applyFill="1" applyBorder="1" applyAlignment="1">
      <alignment horizontal="center"/>
    </xf>
    <xf numFmtId="0" fontId="1" fillId="13" borderId="9" xfId="0" applyFont="1" applyFill="1" applyBorder="1" applyAlignment="1">
      <alignment horizontal="center"/>
    </xf>
    <xf numFmtId="0" fontId="28" fillId="8" borderId="1" xfId="0" applyFont="1" applyFill="1" applyBorder="1" applyAlignment="1">
      <alignment wrapText="1"/>
    </xf>
    <xf numFmtId="0" fontId="0" fillId="17" borderId="0" xfId="0" applyFill="1"/>
    <xf numFmtId="166" fontId="0" fillId="17" borderId="0" xfId="1" applyFont="1" applyFill="1" applyAlignment="1">
      <alignment horizontal="right"/>
    </xf>
    <xf numFmtId="4" fontId="0" fillId="0" borderId="0" xfId="0" applyNumberFormat="1" applyFont="1"/>
    <xf numFmtId="0" fontId="30" fillId="0" borderId="0" xfId="0" applyFont="1"/>
    <xf numFmtId="0" fontId="1" fillId="0" borderId="43" xfId="0" applyFont="1" applyFill="1" applyBorder="1" applyAlignment="1">
      <alignment vertical="center"/>
    </xf>
    <xf numFmtId="0" fontId="24" fillId="0" borderId="43" xfId="0" applyFont="1" applyFill="1" applyBorder="1" applyAlignment="1">
      <alignment horizontal="right" vertical="center"/>
    </xf>
    <xf numFmtId="0" fontId="31" fillId="7" borderId="55" xfId="0" applyFont="1" applyFill="1" applyBorder="1" applyAlignment="1">
      <alignment vertical="center"/>
    </xf>
    <xf numFmtId="0" fontId="0" fillId="7" borderId="56" xfId="0" applyFont="1" applyFill="1" applyBorder="1" applyAlignment="1">
      <alignment vertical="center"/>
    </xf>
    <xf numFmtId="164" fontId="12" fillId="7" borderId="57" xfId="1" applyNumberFormat="1" applyFont="1" applyFill="1" applyBorder="1" applyAlignment="1">
      <alignment vertical="center"/>
    </xf>
    <xf numFmtId="0" fontId="31" fillId="7" borderId="11" xfId="0" applyFont="1" applyFill="1" applyBorder="1" applyAlignment="1">
      <alignment vertical="center"/>
    </xf>
    <xf numFmtId="164" fontId="12" fillId="7" borderId="12" xfId="1" applyNumberFormat="1" applyFont="1" applyFill="1" applyBorder="1" applyAlignment="1">
      <alignment vertical="center"/>
    </xf>
    <xf numFmtId="0" fontId="1" fillId="0" borderId="3" xfId="0" applyFont="1" applyFill="1" applyBorder="1" applyAlignment="1">
      <alignment vertical="center"/>
    </xf>
    <xf numFmtId="0" fontId="0" fillId="0" borderId="3" xfId="0" applyFont="1" applyFill="1" applyBorder="1" applyAlignment="1">
      <alignment vertical="center"/>
    </xf>
    <xf numFmtId="164" fontId="12" fillId="0" borderId="3" xfId="1" applyNumberFormat="1" applyFont="1" applyFill="1" applyBorder="1" applyAlignment="1">
      <alignment vertical="center"/>
    </xf>
    <xf numFmtId="0" fontId="0" fillId="3" borderId="55" xfId="0" applyFill="1" applyBorder="1" applyAlignment="1">
      <alignment vertical="center"/>
    </xf>
    <xf numFmtId="0" fontId="0" fillId="3" borderId="56" xfId="0" applyFill="1" applyBorder="1" applyAlignment="1">
      <alignment vertical="center"/>
    </xf>
    <xf numFmtId="164" fontId="0" fillId="15" borderId="57" xfId="1" applyNumberFormat="1" applyFont="1" applyFill="1" applyBorder="1" applyAlignment="1">
      <alignment vertical="center"/>
    </xf>
    <xf numFmtId="0" fontId="0" fillId="3" borderId="17" xfId="0" applyFill="1" applyBorder="1" applyAlignment="1">
      <alignment vertical="center"/>
    </xf>
    <xf numFmtId="164" fontId="0" fillId="15" borderId="23" xfId="1" applyNumberFormat="1" applyFont="1" applyFill="1" applyBorder="1" applyAlignment="1">
      <alignment vertical="center"/>
    </xf>
    <xf numFmtId="0" fontId="0" fillId="3" borderId="11" xfId="0" applyFill="1" applyBorder="1" applyAlignment="1">
      <alignment vertical="center"/>
    </xf>
    <xf numFmtId="166" fontId="0" fillId="0" borderId="12" xfId="1" applyFont="1" applyFill="1" applyBorder="1" applyAlignment="1">
      <alignment vertical="center"/>
    </xf>
    <xf numFmtId="0" fontId="1" fillId="2" borderId="11" xfId="0" applyFont="1" applyFill="1" applyBorder="1" applyAlignment="1">
      <alignment vertical="center"/>
    </xf>
    <xf numFmtId="164" fontId="1" fillId="2" borderId="12" xfId="1" applyNumberFormat="1" applyFont="1" applyFill="1" applyBorder="1" applyAlignment="1">
      <alignment vertical="center"/>
    </xf>
    <xf numFmtId="164" fontId="0" fillId="15" borderId="12" xfId="1" applyNumberFormat="1" applyFont="1" applyFill="1" applyBorder="1" applyAlignment="1">
      <alignment vertical="center"/>
    </xf>
    <xf numFmtId="0" fontId="32" fillId="14" borderId="21" xfId="0" applyFont="1" applyFill="1" applyBorder="1" applyAlignment="1">
      <alignment horizontal="right" vertical="center"/>
    </xf>
    <xf numFmtId="0" fontId="33" fillId="15" borderId="21" xfId="0" applyFont="1" applyFill="1" applyBorder="1" applyAlignment="1">
      <alignment horizontal="center" vertical="center" wrapText="1"/>
    </xf>
    <xf numFmtId="164" fontId="0" fillId="0" borderId="0" xfId="4" applyNumberFormat="1" applyFont="1"/>
    <xf numFmtId="0" fontId="28" fillId="13" borderId="0" xfId="0" applyFont="1" applyFill="1" applyAlignment="1">
      <alignment wrapText="1"/>
    </xf>
    <xf numFmtId="167" fontId="28" fillId="13" borderId="0" xfId="1" applyNumberFormat="1" applyFont="1" applyFill="1" applyAlignment="1">
      <alignment wrapText="1"/>
    </xf>
    <xf numFmtId="0" fontId="28" fillId="0" borderId="0" xfId="0" applyFont="1"/>
    <xf numFmtId="0" fontId="21" fillId="0" borderId="17" xfId="0" applyFont="1" applyFill="1" applyBorder="1" applyAlignment="1">
      <alignment horizontal="right" vertical="center"/>
    </xf>
    <xf numFmtId="2" fontId="21" fillId="0" borderId="17" xfId="0" applyNumberFormat="1" applyFont="1" applyFill="1" applyBorder="1" applyAlignment="1">
      <alignment horizontal="right" vertical="center"/>
    </xf>
    <xf numFmtId="0" fontId="20"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0" fillId="0" borderId="0" xfId="0" applyNumberFormat="1" applyFont="1"/>
    <xf numFmtId="0" fontId="21" fillId="18" borderId="17" xfId="0" applyFont="1" applyFill="1" applyBorder="1" applyAlignment="1">
      <alignment horizontal="left" vertical="center"/>
    </xf>
    <xf numFmtId="0" fontId="21" fillId="18" borderId="18" xfId="0" applyFont="1" applyFill="1" applyBorder="1" applyAlignment="1">
      <alignment horizontal="left" vertical="center" wrapText="1"/>
    </xf>
    <xf numFmtId="0" fontId="23" fillId="0" borderId="23" xfId="0" applyFont="1" applyFill="1" applyBorder="1" applyAlignment="1">
      <alignment vertical="center" wrapText="1"/>
    </xf>
    <xf numFmtId="0" fontId="21" fillId="14" borderId="58" xfId="0" applyFont="1" applyFill="1" applyBorder="1" applyAlignment="1">
      <alignment horizontal="center" vertical="center" wrapText="1"/>
    </xf>
    <xf numFmtId="0" fontId="21" fillId="14" borderId="45" xfId="0" applyFont="1" applyFill="1" applyBorder="1" applyAlignment="1">
      <alignment horizontal="right" vertical="center"/>
    </xf>
    <xf numFmtId="0" fontId="21" fillId="0" borderId="59" xfId="0" applyFont="1" applyFill="1" applyBorder="1" applyAlignment="1">
      <alignment horizontal="center" vertical="center" wrapText="1"/>
    </xf>
    <xf numFmtId="0" fontId="21" fillId="18" borderId="38" xfId="0" applyFont="1" applyFill="1" applyBorder="1" applyAlignment="1">
      <alignment vertical="center"/>
    </xf>
    <xf numFmtId="0" fontId="20" fillId="18" borderId="39" xfId="0" applyFont="1" applyFill="1" applyBorder="1" applyAlignment="1">
      <alignment vertical="center"/>
    </xf>
    <xf numFmtId="0" fontId="21" fillId="18" borderId="11" xfId="0" applyFont="1" applyFill="1" applyBorder="1" applyAlignment="1">
      <alignment horizontal="left" vertical="center"/>
    </xf>
    <xf numFmtId="0" fontId="21" fillId="18" borderId="1" xfId="0" applyFont="1" applyFill="1" applyBorder="1" applyAlignment="1">
      <alignment horizontal="left" vertical="center" wrapText="1"/>
    </xf>
    <xf numFmtId="1" fontId="21" fillId="18" borderId="17" xfId="0" applyNumberFormat="1" applyFont="1" applyFill="1" applyBorder="1" applyAlignment="1">
      <alignment horizontal="left" vertical="center"/>
    </xf>
    <xf numFmtId="0" fontId="20" fillId="0" borderId="18" xfId="0" applyFont="1" applyFill="1" applyBorder="1" applyAlignment="1">
      <alignment horizontal="center" vertical="center"/>
    </xf>
    <xf numFmtId="0" fontId="20" fillId="16" borderId="60" xfId="0" applyFont="1" applyFill="1" applyBorder="1" applyAlignment="1">
      <alignment horizontal="center" vertical="center"/>
    </xf>
    <xf numFmtId="0" fontId="21" fillId="4" borderId="12" xfId="0" applyFont="1" applyFill="1" applyBorder="1" applyAlignment="1">
      <alignment horizontal="center" vertical="center" wrapText="1"/>
    </xf>
    <xf numFmtId="0" fontId="0" fillId="0" borderId="1" xfId="0" applyBorder="1"/>
    <xf numFmtId="0" fontId="21" fillId="0" borderId="1" xfId="0" applyFont="1" applyFill="1" applyBorder="1" applyAlignment="1">
      <alignment horizontal="right" vertical="center"/>
    </xf>
    <xf numFmtId="0" fontId="21" fillId="3" borderId="17" xfId="0" applyFont="1" applyFill="1" applyBorder="1" applyAlignment="1">
      <alignment horizontal="right" vertical="center"/>
    </xf>
    <xf numFmtId="0" fontId="20" fillId="3" borderId="1" xfId="0" applyFont="1" applyFill="1" applyBorder="1" applyAlignment="1">
      <alignment horizontal="left" vertical="center" wrapText="1" indent="2"/>
    </xf>
    <xf numFmtId="0" fontId="37" fillId="0" borderId="61" xfId="7" applyFont="1" applyFill="1" applyBorder="1" applyAlignment="1">
      <alignment horizontal="right" wrapText="1"/>
    </xf>
    <xf numFmtId="0" fontId="36" fillId="3" borderId="61" xfId="7" applyFont="1" applyFill="1" applyBorder="1" applyAlignment="1">
      <alignment horizontal="right" wrapText="1"/>
    </xf>
    <xf numFmtId="0" fontId="20" fillId="0" borderId="1" xfId="0" applyFont="1" applyBorder="1" applyAlignment="1">
      <alignment vertical="center"/>
    </xf>
    <xf numFmtId="0" fontId="20" fillId="5" borderId="1" xfId="0" quotePrefix="1" applyFont="1" applyFill="1" applyBorder="1" applyAlignment="1">
      <alignment horizontal="center" vertical="center"/>
    </xf>
    <xf numFmtId="0" fontId="20" fillId="5" borderId="18" xfId="0" quotePrefix="1" applyFont="1" applyFill="1" applyBorder="1" applyAlignment="1">
      <alignment horizontal="center" vertical="center"/>
    </xf>
    <xf numFmtId="0" fontId="21" fillId="5" borderId="1" xfId="0" applyFont="1" applyFill="1" applyBorder="1" applyAlignment="1">
      <alignment horizontal="center" vertical="center"/>
    </xf>
    <xf numFmtId="0" fontId="23" fillId="2" borderId="3" xfId="0" applyFont="1" applyFill="1" applyBorder="1" applyAlignment="1" applyProtection="1">
      <alignment horizontal="centerContinuous" vertical="center"/>
    </xf>
    <xf numFmtId="0" fontId="23" fillId="2" borderId="0" xfId="0" applyFont="1" applyFill="1" applyBorder="1" applyAlignment="1" applyProtection="1">
      <alignment horizontal="centerContinuous" vertical="center"/>
    </xf>
    <xf numFmtId="0" fontId="23" fillId="4" borderId="1" xfId="0" applyFont="1" applyFill="1" applyBorder="1" applyAlignment="1">
      <alignment horizontal="center" vertical="center" wrapText="1"/>
    </xf>
    <xf numFmtId="0" fontId="23" fillId="14" borderId="58"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20" xfId="0" applyFont="1" applyFill="1" applyBorder="1" applyAlignment="1">
      <alignment vertical="center" wrapText="1"/>
    </xf>
    <xf numFmtId="0" fontId="23" fillId="0" borderId="39" xfId="0" applyFont="1" applyFill="1" applyBorder="1" applyAlignment="1">
      <alignment vertical="center" wrapText="1"/>
    </xf>
    <xf numFmtId="0" fontId="23" fillId="3" borderId="1" xfId="0" applyFont="1" applyFill="1" applyBorder="1" applyAlignment="1">
      <alignment horizontal="center" vertical="center" wrapText="1"/>
    </xf>
    <xf numFmtId="0" fontId="23" fillId="2" borderId="8" xfId="0" applyFont="1" applyFill="1" applyBorder="1" applyAlignment="1">
      <alignment vertical="center" wrapText="1"/>
    </xf>
    <xf numFmtId="0" fontId="23" fillId="0" borderId="0" xfId="0" applyFont="1" applyAlignment="1">
      <alignment vertical="center" wrapText="1"/>
    </xf>
    <xf numFmtId="0" fontId="23" fillId="14" borderId="20" xfId="0" applyFont="1" applyFill="1" applyBorder="1" applyAlignment="1">
      <alignment horizontal="center" vertical="center" wrapText="1"/>
    </xf>
    <xf numFmtId="0" fontId="23" fillId="3" borderId="43" xfId="0" applyFont="1" applyFill="1" applyBorder="1" applyAlignment="1">
      <alignment horizontal="center" vertical="center" wrapText="1"/>
    </xf>
    <xf numFmtId="0" fontId="23" fillId="2" borderId="30" xfId="0" applyFont="1" applyFill="1" applyBorder="1" applyAlignment="1">
      <alignment vertical="center" wrapText="1"/>
    </xf>
    <xf numFmtId="0" fontId="23" fillId="0" borderId="0" xfId="0" applyFont="1" applyAlignment="1">
      <alignment vertical="center"/>
    </xf>
    <xf numFmtId="0" fontId="23" fillId="3" borderId="1" xfId="0" quotePrefix="1" applyFont="1" applyFill="1" applyBorder="1" applyAlignment="1">
      <alignment horizontal="center" vertical="center" wrapText="1"/>
    </xf>
    <xf numFmtId="0" fontId="23" fillId="3" borderId="20" xfId="0" applyFont="1" applyFill="1" applyBorder="1" applyAlignment="1">
      <alignment vertical="center" wrapText="1"/>
    </xf>
    <xf numFmtId="0" fontId="23" fillId="3" borderId="39" xfId="0" applyFont="1" applyFill="1" applyBorder="1" applyAlignment="1">
      <alignment vertical="center" wrapText="1"/>
    </xf>
    <xf numFmtId="0" fontId="23" fillId="3" borderId="18" xfId="0" applyFont="1" applyFill="1" applyBorder="1" applyAlignment="1">
      <alignment horizontal="center" vertical="center" wrapText="1"/>
    </xf>
    <xf numFmtId="0" fontId="38" fillId="0" borderId="1" xfId="0" applyFont="1" applyFill="1" applyBorder="1" applyAlignment="1">
      <alignment horizontal="left" vertical="center" wrapText="1" indent="2"/>
    </xf>
    <xf numFmtId="167" fontId="28" fillId="13" borderId="0" xfId="1" applyNumberFormat="1" applyFont="1" applyFill="1" applyAlignment="1">
      <alignment wrapText="1"/>
    </xf>
    <xf numFmtId="167" fontId="28" fillId="13" borderId="0" xfId="1" applyNumberFormat="1" applyFont="1" applyFill="1" applyAlignment="1">
      <alignment horizontal="left" wrapText="1"/>
    </xf>
  </cellXfs>
  <cellStyles count="8">
    <cellStyle name="Comma" xfId="1" builtinId="3"/>
    <cellStyle name="Currency" xfId="4" builtinId="4"/>
    <cellStyle name="Currency 2" xfId="6" xr:uid="{00000000-0005-0000-0000-000002000000}"/>
    <cellStyle name="Normal" xfId="0" builtinId="0"/>
    <cellStyle name="Normal 2 10" xfId="2" xr:uid="{00000000-0005-0000-0000-000004000000}"/>
    <cellStyle name="Normal 53" xfId="3" xr:uid="{00000000-0005-0000-0000-000005000000}"/>
    <cellStyle name="Normal_Sheet1" xfId="7" xr:uid="{00000000-0005-0000-0000-000006000000}"/>
    <cellStyle name="Percent" xfId="5" builtinId="5"/>
  </cellStyles>
  <dxfs count="108">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numFmt numFmtId="167"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00_);_(* \(#,##0.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53473</xdr:colOff>
      <xdr:row>1</xdr:row>
      <xdr:rowOff>6684</xdr:rowOff>
    </xdr:from>
    <xdr:ext cx="3880352" cy="371759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159248" y="206709"/>
          <a:ext cx="3880352" cy="371759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Automated Checks</a:t>
          </a:r>
          <a:r>
            <a:rPr lang="en-US" sz="1100" b="1" baseline="0"/>
            <a:t>:</a:t>
          </a:r>
        </a:p>
        <a:p>
          <a:r>
            <a:rPr lang="en-US" sz="1100" b="1" baseline="0"/>
            <a:t>  </a:t>
          </a:r>
        </a:p>
        <a:p>
          <a:pPr eaLnBrk="1" fontAlgn="auto" latinLnBrk="0" hangingPunct="1"/>
          <a:r>
            <a:rPr lang="en-US" sz="1100" baseline="0">
              <a:solidFill>
                <a:schemeClr val="tx1"/>
              </a:solidFill>
              <a:effectLst/>
              <a:latin typeface="+mn-lt"/>
              <a:ea typeface="+mn-ea"/>
              <a:cs typeface="+mn-cs"/>
            </a:rPr>
            <a:t>This tab is provided only as a</a:t>
          </a:r>
          <a:r>
            <a:rPr lang="en-US" sz="1100" b="1" baseline="0">
              <a:solidFill>
                <a:schemeClr val="tx1"/>
              </a:solidFill>
              <a:effectLst/>
              <a:latin typeface="+mn-lt"/>
              <a:ea typeface="+mn-ea"/>
              <a:cs typeface="+mn-cs"/>
            </a:rPr>
            <a:t> tool </a:t>
          </a:r>
          <a:r>
            <a:rPr lang="en-US" sz="1100" baseline="0">
              <a:solidFill>
                <a:schemeClr val="tx1"/>
              </a:solidFill>
              <a:effectLst/>
              <a:latin typeface="+mn-lt"/>
              <a:ea typeface="+mn-ea"/>
              <a:cs typeface="+mn-cs"/>
            </a:rPr>
            <a:t>for the bidders to assist in verifying that they have provided the bid currency as required and that the grand totals are accurate and traceable. </a:t>
          </a:r>
        </a:p>
        <a:p>
          <a:pPr eaLnBrk="1" fontAlgn="auto" latinLnBrk="0" hangingPunct="1"/>
          <a:endParaRPr lang="en-US" sz="1100" baseline="0">
            <a:solidFill>
              <a:schemeClr val="tx1"/>
            </a:solidFill>
            <a:effectLst/>
            <a:latin typeface="+mn-lt"/>
            <a:ea typeface="+mn-ea"/>
            <a:cs typeface="+mn-cs"/>
          </a:endParaRPr>
        </a:p>
        <a:p>
          <a:r>
            <a:rPr lang="en-US" sz="1100" b="1">
              <a:solidFill>
                <a:schemeClr val="tx1"/>
              </a:solidFill>
              <a:effectLst/>
              <a:latin typeface="+mn-lt"/>
              <a:ea typeface="+mn-ea"/>
              <a:cs typeface="+mn-cs"/>
            </a:rPr>
            <a:t>Checks do not guarantee that the bid is accurate or traceable and ultimately the bidder is responsible to meet the requirements outlined in the bidding instructions to ensure completeness, accuracy, and traceability. </a:t>
          </a:r>
          <a:endParaRPr lang="en-US" sz="1100">
            <a:solidFill>
              <a:schemeClr val="tx1"/>
            </a:solidFill>
            <a:effectLst/>
            <a:latin typeface="+mn-lt"/>
            <a:ea typeface="+mn-ea"/>
            <a:cs typeface="+mn-cs"/>
          </a:endParaRP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Bidder is not required to use this automated checks tab, and is not required to ensure all items are "green" but it's highly recommended by the purchaser that this is used as a tool to ensure accuracy and minimize required corrections to the bid.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2</xdr:row>
      <xdr:rowOff>114300</xdr:rowOff>
    </xdr:from>
    <xdr:ext cx="3756660" cy="452437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890885" y="495300"/>
          <a:ext cx="3756660" cy="4524376"/>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firm fixed price column in this "Offer Summary" sheet should equal the grand total from the "CLIN Summary" tab. CLIN 11 and CLIN 19 totals are also required to be traceable to the totals from the details tabs (Labour+Material+Travel+ODCs).</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5</xdr:col>
      <xdr:colOff>47625</xdr:colOff>
      <xdr:row>19</xdr:row>
      <xdr:rowOff>85726</xdr:rowOff>
    </xdr:from>
    <xdr:to>
      <xdr:col>11</xdr:col>
      <xdr:colOff>158928</xdr:colOff>
      <xdr:row>24</xdr:row>
      <xdr:rowOff>188596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791700" y="3629026"/>
          <a:ext cx="3654603" cy="1055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18</xdr:col>
      <xdr:colOff>28574</xdr:colOff>
      <xdr:row>2</xdr:row>
      <xdr:rowOff>9525</xdr:rowOff>
    </xdr:from>
    <xdr:ext cx="3648075" cy="4444935"/>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0240624" y="400050"/>
          <a:ext cx="3648075" cy="444493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a:t>
          </a:r>
          <a:endParaRPr lang="pl-PL" sz="14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A) Columns may be added to the right of the current table; two columns "Unit Price" and "Total Firm Fixed Price" would be added for each additional currency of the bid</a:t>
          </a:r>
          <a:r>
            <a:rPr lang="pl-PL" sz="1100" baseline="0">
              <a:solidFill>
                <a:schemeClr val="tx1"/>
              </a:solidFill>
              <a:effectLst/>
              <a:latin typeface="+mn-lt"/>
              <a:ea typeface="+mn-ea"/>
              <a:cs typeface="+mn-cs"/>
            </a:rPr>
            <a:t>;</a:t>
          </a:r>
        </a:p>
        <a:p>
          <a:pPr eaLnBrk="1" fontAlgn="auto" latinLnBrk="0" hangingPunct="1"/>
          <a:r>
            <a:rPr lang="en-US" sz="1100" baseline="0">
              <a:solidFill>
                <a:schemeClr val="tx1"/>
              </a:solidFill>
              <a:effectLst/>
              <a:latin typeface="+mn-lt"/>
              <a:ea typeface="+mn-ea"/>
              <a:cs typeface="+mn-cs"/>
            </a:rPr>
            <a:t>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CLIN 11 and CLIN 19 totals are also required to be traceable to the totals from the details tabs (Labour+Material+Travel+ODCs).</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30</xdr:col>
      <xdr:colOff>5715</xdr:colOff>
      <xdr:row>3</xdr:row>
      <xdr:rowOff>17145</xdr:rowOff>
    </xdr:from>
    <xdr:ext cx="4061460" cy="5697855"/>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6047065" y="2026920"/>
          <a:ext cx="4061460" cy="569785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twoCellAnchor>
    <xdr:from>
      <xdr:col>4</xdr:col>
      <xdr:colOff>171450</xdr:colOff>
      <xdr:row>0</xdr:row>
      <xdr:rowOff>304801</xdr:rowOff>
    </xdr:from>
    <xdr:to>
      <xdr:col>11</xdr:col>
      <xdr:colOff>161925</xdr:colOff>
      <xdr:row>0</xdr:row>
      <xdr:rowOff>1104901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762500" y="304801"/>
          <a:ext cx="4924425" cy="800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800"/>
            <a:t>Note:</a:t>
          </a:r>
          <a:r>
            <a:rPr lang="pl-PL" sz="1800" baseline="0"/>
            <a:t> </a:t>
          </a:r>
          <a:r>
            <a:rPr lang="pl-PL" sz="1800"/>
            <a:t>Please</a:t>
          </a:r>
          <a:r>
            <a:rPr lang="pl-PL" sz="1800" baseline="0"/>
            <a:t> see also the </a:t>
          </a:r>
          <a:r>
            <a:rPr lang="pl-PL" sz="1800" b="1" baseline="0"/>
            <a:t>Rates</a:t>
          </a:r>
          <a:r>
            <a:rPr lang="pl-PL" sz="1800" baseline="0"/>
            <a:t> tab where any and all rates included in this bid need to be listed.</a:t>
          </a:r>
          <a:endParaRPr lang="en-GB" sz="18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29</xdr:col>
      <xdr:colOff>243840</xdr:colOff>
      <xdr:row>2</xdr:row>
      <xdr:rowOff>167640</xdr:rowOff>
    </xdr:from>
    <xdr:ext cx="4518660" cy="5086905"/>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5637490" y="2129790"/>
          <a:ext cx="4518660" cy="508690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r>
            <a:rPr lang="pl-PL" sz="1100" b="0" baseline="0">
              <a:solidFill>
                <a:schemeClr val="tx1"/>
              </a:solidFill>
              <a:effectLst/>
              <a:latin typeface="+mn-lt"/>
              <a:ea typeface="+mn-ea"/>
              <a:cs typeface="+mn-cs"/>
            </a:rPr>
            <a:t>.</a:t>
          </a:r>
          <a:endParaRPr lang="en-US">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17144</xdr:colOff>
      <xdr:row>2</xdr:row>
      <xdr:rowOff>177165</xdr:rowOff>
    </xdr:from>
    <xdr:ext cx="4745355" cy="4914679"/>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2361544" y="1996440"/>
          <a:ext cx="4745355" cy="491467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a:t>
          </a:r>
          <a:r>
            <a:rPr lang="pl-PL" sz="1100" baseline="0">
              <a:solidFill>
                <a:schemeClr val="tx1"/>
              </a:solidFill>
              <a:effectLst/>
              <a:latin typeface="+mn-lt"/>
              <a:ea typeface="+mn-ea"/>
              <a:cs typeface="+mn-cs"/>
            </a:rPr>
            <a:t> 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13</xdr:col>
      <xdr:colOff>3809</xdr:colOff>
      <xdr:row>3</xdr:row>
      <xdr:rowOff>17145</xdr:rowOff>
    </xdr:from>
    <xdr:ext cx="5073015" cy="4570225"/>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1519534" y="2884170"/>
          <a:ext cx="5073015" cy="457022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1047749</xdr:colOff>
      <xdr:row>7</xdr:row>
      <xdr:rowOff>15239</xdr:rowOff>
    </xdr:from>
    <xdr:to>
      <xdr:col>7</xdr:col>
      <xdr:colOff>1695450</xdr:colOff>
      <xdr:row>13</xdr:row>
      <xdr:rowOff>171450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5829299" y="2025014"/>
          <a:ext cx="5791201" cy="12992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a:t>
          </a:r>
          <a:r>
            <a:rPr lang="pl-PL" sz="1100" b="0" baseline="0"/>
            <a:t>B</a:t>
          </a:r>
          <a:r>
            <a:rPr lang="en-US" sz="1100" b="0" baseline="0"/>
            <a:t>idders list any and all rates included in their bid to include (but not limited to):</a:t>
          </a:r>
        </a:p>
        <a:p>
          <a:r>
            <a:rPr lang="en-US" sz="1100" b="0" baseline="0"/>
            <a:t>Overhead, Labour Fringe, Material handling, General &amp;Administrative, Profit, etc. </a:t>
          </a:r>
          <a:endParaRPr lang="en-US" sz="1100" b="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abour" displayName="Labour" ref="B2:AC6" totalsRowCount="1" headerRowDxfId="97">
  <autoFilter ref="B2:AC5" xr:uid="{00000000-0009-0000-0100-000001000000}"/>
  <tableColumns count="28">
    <tableColumn id="1" xr3:uid="{00000000-0010-0000-0000-000001000000}" name="CLIN" totalsRowLabel="Total"/>
    <tableColumn id="2" xr3:uid="{00000000-0010-0000-0000-000002000000}" name="Labour Category"/>
    <tableColumn id="10" xr3:uid="{00000000-0010-0000-0000-00000A000000}" name="Currency" dataDxfId="96" totalsRowDxfId="95" dataCellStyle="Comma"/>
    <tableColumn id="3" xr3:uid="{00000000-0010-0000-0000-000003000000}" name="Man-Days_x000a_2022"/>
    <tableColumn id="17" xr3:uid="{00000000-0010-0000-0000-000011000000}" name="Man-Days_x000a_2023"/>
    <tableColumn id="16" xr3:uid="{00000000-0010-0000-0000-000010000000}" name="Man-Days_x000a_2024"/>
    <tableColumn id="14" xr3:uid="{00000000-0010-0000-0000-00000E000000}" name="Man-Days_x000a_2025"/>
    <tableColumn id="9" xr3:uid="{00000000-0010-0000-0000-000009000000}" name="Man-Days_x000a_2026"/>
    <tableColumn id="23" xr3:uid="{00000000-0010-0000-0000-000017000000}" name="Man-Days_x000a_2027" dataDxfId="94"/>
    <tableColumn id="22" xr3:uid="{00000000-0010-0000-0000-000016000000}" name="Man-Days_x000a_2028" dataDxfId="93"/>
    <tableColumn id="21" xr3:uid="{00000000-0010-0000-0000-000015000000}" name="Man-Days_x000a_2029" dataDxfId="92"/>
    <tableColumn id="20" xr3:uid="{00000000-0010-0000-0000-000014000000}" name="Man-Days_x000a_2030" dataDxfId="91"/>
    <tableColumn id="19" xr3:uid="{00000000-0010-0000-0000-000013000000}" name="Man-Days_x000a_2031" dataDxfId="90"/>
    <tableColumn id="4" xr3:uid="{00000000-0010-0000-0000-000004000000}" name="Lab-rate_x000a_2022" dataDxfId="89" totalsRowDxfId="88" dataCellStyle="Comma"/>
    <tableColumn id="13" xr3:uid="{00000000-0010-0000-0000-00000D000000}" name="Lab-rate_x000a_2023" dataDxfId="87" totalsRowDxfId="86" dataCellStyle="Comma"/>
    <tableColumn id="12" xr3:uid="{00000000-0010-0000-0000-00000C000000}" name="Lab-rate_x000a_2024" dataDxfId="85" totalsRowDxfId="84" dataCellStyle="Comma"/>
    <tableColumn id="18" xr3:uid="{00000000-0010-0000-0000-000012000000}" name="Lab-rate_x000a_2025" dataDxfId="83" totalsRowDxfId="82" dataCellStyle="Comma"/>
    <tableColumn id="15" xr3:uid="{00000000-0010-0000-0000-00000F000000}" name="Lab-rate_x000a_2026" dataDxfId="81" totalsRowDxfId="80" dataCellStyle="Comma"/>
    <tableColumn id="29" xr3:uid="{00000000-0010-0000-0000-00001D000000}" name="Lab-rate_x000a_2027" dataDxfId="79" totalsRowDxfId="78" dataCellStyle="Comma"/>
    <tableColumn id="28" xr3:uid="{00000000-0010-0000-0000-00001C000000}" name="Lab-rate_x000a_2028" dataDxfId="77" totalsRowDxfId="76" dataCellStyle="Comma"/>
    <tableColumn id="27" xr3:uid="{00000000-0010-0000-0000-00001B000000}" name="Lab-rate_x000a_2029" dataDxfId="75" totalsRowDxfId="74" dataCellStyle="Comma"/>
    <tableColumn id="26" xr3:uid="{00000000-0010-0000-0000-00001A000000}" name="Lab-rate_x000a_2030" dataDxfId="73" totalsRowDxfId="72" dataCellStyle="Comma"/>
    <tableColumn id="25" xr3:uid="{00000000-0010-0000-0000-000019000000}" name="Lab-rate_x000a_2031" dataDxfId="71" totalsRowDxfId="70" dataCellStyle="Comma"/>
    <tableColumn id="6" xr3:uid="{00000000-0010-0000-0000-000006000000}" name="Extended cost" dataDxfId="69" totalsRowDxfId="68" dataCellStyle="Comma">
      <calculatedColumnFormula>(E3*O3)+(F3*P3)*(G3*Q3)</calculatedColumnFormula>
    </tableColumn>
    <tableColumn id="11" xr3:uid="{00000000-0010-0000-0000-00000B000000}" name="Expat Allowance (ONLY if applicable)" dataDxfId="67" dataCellStyle="Comma"/>
    <tableColumn id="8" xr3:uid="{00000000-0010-0000-0000-000008000000}" name="Profit " dataDxfId="66" totalsRowDxfId="65" dataCellStyle="Comma">
      <calculatedColumnFormula>(Y3+Z3)*Rates!#REF!</calculatedColumnFormula>
    </tableColumn>
    <tableColumn id="5" xr3:uid="{00000000-0010-0000-0000-000005000000}" name="Fully burdened cost" totalsRowFunction="sum" dataDxfId="64" totalsRowDxfId="63" dataCellStyle="Comma">
      <calculatedColumnFormula>Labour[[#This Row],[Extended cost]]+Labour[[#This Row],[Expat Allowance (ONLY if applicable)]]+Labour[[#This Row],[Profit ]]</calculatedColumnFormula>
    </tableColumn>
    <tableColumn id="7" xr3:uid="{00000000-0010-0000-0000-000007000000}" name="Subcontracted/ Name of Subcontractor" dataDxfId="62" totalsRowDxfId="61" dataCellStyle="Comm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Material" displayName="Material" ref="B2:AC6" totalsRowCount="1" headerRowDxfId="60">
  <autoFilter ref="B2:AC5" xr:uid="{00000000-0009-0000-0100-00000A000000}"/>
  <tableColumns count="28">
    <tableColumn id="1" xr3:uid="{00000000-0010-0000-0100-000001000000}" name="CLIN" totalsRowLabel="Total"/>
    <tableColumn id="11" xr3:uid="{00000000-0010-0000-0100-00000B000000}" name="Equipment Name "/>
    <tableColumn id="2" xr3:uid="{00000000-0010-0000-0100-000002000000}" name="Item Description"/>
    <tableColumn id="8" xr3:uid="{00000000-0010-0000-0100-000008000000}" name="Currency " dataDxfId="59" dataCellStyle="Comma"/>
    <tableColumn id="3" xr3:uid="{00000000-0010-0000-0100-000003000000}" name="Quantity_x000a_2022" dataDxfId="58" totalsRowDxfId="57" dataCellStyle="Comma"/>
    <tableColumn id="12" xr3:uid="{00000000-0010-0000-0100-00000C000000}" name="Quantity_x000a_2023"/>
    <tableColumn id="10" xr3:uid="{00000000-0010-0000-0100-00000A000000}" name="Quantity_x000a_2024"/>
    <tableColumn id="13" xr3:uid="{00000000-0010-0000-0100-00000D000000}" name="Quantity_x000a_2025"/>
    <tableColumn id="9" xr3:uid="{00000000-0010-0000-0100-000009000000}" name="Quantity_x000a_2026"/>
    <tableColumn id="23" xr3:uid="{00000000-0010-0000-0100-000017000000}" name="Quantity_x000a_2027" dataDxfId="56"/>
    <tableColumn id="22" xr3:uid="{00000000-0010-0000-0100-000016000000}" name="Quantity_x000a_2028" dataDxfId="55"/>
    <tableColumn id="21" xr3:uid="{00000000-0010-0000-0100-000015000000}" name="Quantity_x000a_2029" dataDxfId="54"/>
    <tableColumn id="20" xr3:uid="{00000000-0010-0000-0100-000014000000}" name="Quantity_x000a_2030" dataDxfId="53"/>
    <tableColumn id="19" xr3:uid="{00000000-0010-0000-0100-000013000000}" name="Quantity_x000a_2031" dataDxfId="52"/>
    <tableColumn id="4" xr3:uid="{00000000-0010-0000-0100-000004000000}" name="Unit cost_x000a_2022" dataDxfId="51" totalsRowDxfId="50" dataCellStyle="Comma"/>
    <tableColumn id="14" xr3:uid="{00000000-0010-0000-0100-00000E000000}" name="Unit cost_x000a_2023" dataDxfId="49" totalsRowDxfId="48" dataCellStyle="Comma"/>
    <tableColumn id="15" xr3:uid="{00000000-0010-0000-0100-00000F000000}" name="Unit cost_x000a_2024" dataDxfId="47" totalsRowDxfId="46" dataCellStyle="Comma"/>
    <tableColumn id="18" xr3:uid="{00000000-0010-0000-0100-000012000000}" name="Unit cost_x000a_2025" dataDxfId="45" totalsRowDxfId="44" dataCellStyle="Comma"/>
    <tableColumn id="17" xr3:uid="{00000000-0010-0000-0100-000011000000}" name="Unit cost_x000a_2026" dataDxfId="43" totalsRowDxfId="42" dataCellStyle="Comma"/>
    <tableColumn id="28" xr3:uid="{00000000-0010-0000-0100-00001C000000}" name="Unit cost_x000a_2027" dataDxfId="41" totalsRowDxfId="40" dataCellStyle="Comma"/>
    <tableColumn id="27" xr3:uid="{00000000-0010-0000-0100-00001B000000}" name="Unit cost_x000a_2028" dataDxfId="39" totalsRowDxfId="38" dataCellStyle="Comma"/>
    <tableColumn id="26" xr3:uid="{00000000-0010-0000-0100-00001A000000}" name="Unit cost_x000a_2029" dataDxfId="37" totalsRowDxfId="36" dataCellStyle="Comma"/>
    <tableColumn id="25" xr3:uid="{00000000-0010-0000-0100-000019000000}" name="Unit cost_x000a_2030" dataDxfId="35" totalsRowDxfId="34" dataCellStyle="Comma"/>
    <tableColumn id="24" xr3:uid="{00000000-0010-0000-0100-000018000000}" name="Unit cost_x000a_2031" dataDxfId="33" totalsRowDxfId="32" dataCellStyle="Comma"/>
    <tableColumn id="6" xr3:uid="{00000000-0010-0000-0100-000006000000}" name="Extended cost" dataDxfId="31" totalsRowDxfId="30" dataCellStyle="Comma">
      <calculatedColumnFormula>(F3*P3)+(G3*Q3)*(H3*R3)</calculatedColumnFormula>
    </tableColumn>
    <tableColumn id="16" xr3:uid="{00000000-0010-0000-0100-000010000000}" name="Profit" dataDxfId="29" totalsRowDxfId="28" dataCellStyle="Comma">
      <calculatedColumnFormula>Z3*$AF$2</calculatedColumnFormula>
    </tableColumn>
    <tableColumn id="5" xr3:uid="{00000000-0010-0000-0100-000005000000}" name="Fully burdened cost" totalsRowFunction="sum" dataDxfId="27" totalsRowDxfId="26" dataCellStyle="Comma">
      <calculatedColumnFormula>Z3+AA3</calculatedColumnFormula>
    </tableColumn>
    <tableColumn id="7" xr3:uid="{00000000-0010-0000-0100-000007000000}" name="Subcontracted/ Name of Subcontractor" dataDxfId="25" totalsRowDxfId="24" dataCellStyle="Comm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ravel" displayName="Travel" ref="B2:M6" totalsRowCount="1" headerRowDxfId="23">
  <autoFilter ref="B2:M5" xr:uid="{00000000-0009-0000-0100-00000B000000}"/>
  <tableColumns count="12">
    <tableColumn id="1" xr3:uid="{00000000-0010-0000-0200-000001000000}" name="CLIN" totalsRowLabel="Total"/>
    <tableColumn id="5" xr3:uid="{00000000-0010-0000-0200-000005000000}" name="Origin/Destination"/>
    <tableColumn id="10" xr3:uid="{00000000-0010-0000-0200-00000A000000}" name="Year"/>
    <tableColumn id="7" xr3:uid="{00000000-0010-0000-0200-000007000000}" name="Currency" dataDxfId="22" dataCellStyle="Comma"/>
    <tableColumn id="6" xr3:uid="{00000000-0010-0000-0200-000006000000}" name="Nr of_x000a_trips"/>
    <tableColumn id="2" xr3:uid="{00000000-0010-0000-0200-000002000000}" name="Nr of_x000a_people"/>
    <tableColumn id="3" xr3:uid="{00000000-0010-0000-0200-000003000000}" name="Nr of Days_x000a_per trip"/>
    <tableColumn id="4" xr3:uid="{00000000-0010-0000-0200-000004000000}" name="Cost per roundtrip" dataDxfId="21" totalsRowDxfId="20" dataCellStyle="Currency"/>
    <tableColumn id="9" xr3:uid="{00000000-0010-0000-0200-000009000000}" name="Per Diem" dataDxfId="19" totalsRowDxfId="18" dataCellStyle="Currency"/>
    <tableColumn id="12" xr3:uid="{00000000-0010-0000-0200-00000C000000}" name="Extended cost" dataDxfId="17" totalsRowDxfId="16" dataCellStyle="Currency"/>
    <tableColumn id="11" xr3:uid="{00000000-0010-0000-0200-00000B000000}" name="Profit" dataDxfId="15" totalsRowDxfId="14" dataCellStyle="Currency"/>
    <tableColumn id="8" xr3:uid="{00000000-0010-0000-0200-000008000000}" name="Total Cost" totalsRowFunction="sum" dataDxfId="13" totalsRowDxfId="12" dataCellStyle="Currenc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ODC" displayName="ODC" ref="B2:L6" totalsRowCount="1" headerRowDxfId="11">
  <autoFilter ref="B2:L5" xr:uid="{00000000-0009-0000-0100-00000C000000}"/>
  <tableColumns count="11">
    <tableColumn id="1" xr3:uid="{00000000-0010-0000-0300-000001000000}" name="CLIN" totalsRowLabel="Total"/>
    <tableColumn id="2" xr3:uid="{00000000-0010-0000-0300-000002000000}" name="Item Name"/>
    <tableColumn id="3" xr3:uid="{00000000-0010-0000-0300-000003000000}" name="Item Description"/>
    <tableColumn id="10" xr3:uid="{00000000-0010-0000-0300-00000A000000}" name="Year" dataDxfId="10"/>
    <tableColumn id="8" xr3:uid="{00000000-0010-0000-0300-000008000000}" name="Currency" dataDxfId="9"/>
    <tableColumn id="9" xr3:uid="{00000000-0010-0000-0300-000009000000}" name="Unit Type" dataDxfId="8" dataCellStyle="Comma"/>
    <tableColumn id="4" xr3:uid="{00000000-0010-0000-0300-000004000000}" name="Quantity"/>
    <tableColumn id="5" xr3:uid="{00000000-0010-0000-0300-000005000000}" name="Unit cost " dataDxfId="7" totalsRowDxfId="6" dataCellStyle="Currency"/>
    <tableColumn id="11" xr3:uid="{00000000-0010-0000-0300-00000B000000}" name="Extended cost" dataDxfId="5" totalsRowDxfId="4" dataCellStyle="Currency">
      <calculatedColumnFormula>ODC[[#This Row],[Quantity]]*ODC[[#This Row],[Unit cost ]]</calculatedColumnFormula>
    </tableColumn>
    <tableColumn id="7" xr3:uid="{00000000-0010-0000-0300-000007000000}" name="Profit" dataDxfId="3" totalsRowDxfId="2" dataCellStyle="Currency">
      <calculatedColumnFormula>ODC[[#This Row],[Extended cost]]*$O$2</calculatedColumnFormula>
    </tableColumn>
    <tableColumn id="6" xr3:uid="{00000000-0010-0000-0300-000006000000}" name="Total Cost" totalsRowFunction="sum" dataDxfId="1" totalsRowDxfId="0" dataCellStyle="Currency">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B1:D10"/>
  <sheetViews>
    <sheetView zoomScaleNormal="100" workbookViewId="0">
      <selection activeCell="C4" sqref="C4"/>
    </sheetView>
  </sheetViews>
  <sheetFormatPr defaultColWidth="9.28515625" defaultRowHeight="12.75" x14ac:dyDescent="0.2"/>
  <cols>
    <col min="1" max="1" width="1.7109375" style="15" customWidth="1"/>
    <col min="2" max="2" width="23.42578125" style="15" customWidth="1"/>
    <col min="3" max="3" width="118.28515625" style="15" customWidth="1"/>
    <col min="4" max="4" width="45.28515625" style="15" customWidth="1"/>
    <col min="5" max="5" width="2.28515625" style="15" customWidth="1"/>
    <col min="6" max="16384" width="9.28515625" style="15"/>
  </cols>
  <sheetData>
    <row r="1" spans="2:4" ht="23.25" x14ac:dyDescent="0.2">
      <c r="B1" s="14"/>
    </row>
    <row r="2" spans="2:4" ht="15" x14ac:dyDescent="0.25">
      <c r="B2" s="16"/>
    </row>
    <row r="3" spans="2:4" ht="15.75" thickBot="1" x14ac:dyDescent="0.25">
      <c r="B3" s="51" t="s">
        <v>49</v>
      </c>
      <c r="C3" s="52"/>
    </row>
    <row r="4" spans="2:4" ht="300.75" x14ac:dyDescent="0.2">
      <c r="B4" s="148"/>
      <c r="C4" s="149" t="s">
        <v>181</v>
      </c>
    </row>
    <row r="5" spans="2:4" ht="194.25" x14ac:dyDescent="0.2">
      <c r="B5" s="146"/>
      <c r="C5" s="147" t="s">
        <v>182</v>
      </c>
    </row>
    <row r="6" spans="2:4" x14ac:dyDescent="0.2">
      <c r="B6" s="17"/>
      <c r="C6" s="17"/>
      <c r="D6" s="17"/>
    </row>
    <row r="7" spans="2:4" ht="15" x14ac:dyDescent="0.25">
      <c r="B7" s="41" t="s">
        <v>70</v>
      </c>
      <c r="C7" s="41" t="s">
        <v>13</v>
      </c>
      <c r="D7" s="4"/>
    </row>
    <row r="8" spans="2:4" ht="292.5" customHeight="1" x14ac:dyDescent="0.25">
      <c r="B8" s="42" t="s">
        <v>71</v>
      </c>
      <c r="C8" s="150" t="s">
        <v>244</v>
      </c>
      <c r="D8" s="4"/>
    </row>
    <row r="9" spans="2:4" ht="45" x14ac:dyDescent="0.25">
      <c r="B9" s="43" t="s">
        <v>183</v>
      </c>
      <c r="C9" s="151" t="s">
        <v>84</v>
      </c>
      <c r="D9" s="4"/>
    </row>
    <row r="10" spans="2:4" ht="15" x14ac:dyDescent="0.25">
      <c r="D10" s="4"/>
    </row>
  </sheetData>
  <pageMargins left="0.70866141732283472" right="0.70866141732283472" top="0.74803149606299213" bottom="0.74803149606299213" header="0.31496062992125984" footer="0.31496062992125984"/>
  <pageSetup paperSize="9" scale="44" fitToHeight="3" orientation="landscape" verticalDpi="1200" r:id="rId1"/>
  <headerFooter>
    <oddHeader xml:space="preserve">&amp;CNATO UNCLASSIFIED&amp;RRFQ-CO-115283-NATINAMDS </oddHeader>
    <oddFooter xml:space="preserve">&amp;CNATO UNCLASSIFIED&amp;RRFQ-CO-115283-NATINAMDS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B1:D18"/>
  <sheetViews>
    <sheetView zoomScaleNormal="100" workbookViewId="0">
      <selection activeCell="C12" sqref="C12"/>
    </sheetView>
  </sheetViews>
  <sheetFormatPr defaultColWidth="8.7109375" defaultRowHeight="15" x14ac:dyDescent="0.25"/>
  <cols>
    <col min="1" max="1" width="1.7109375" style="4" customWidth="1"/>
    <col min="2" max="2" width="65.7109375" style="4" customWidth="1"/>
    <col min="3" max="3" width="35.7109375" style="4" customWidth="1"/>
    <col min="4" max="4" width="18.42578125" style="4" customWidth="1"/>
    <col min="5" max="16384" width="8.7109375" style="4"/>
  </cols>
  <sheetData>
    <row r="1" spans="2:4" ht="15.75" thickBot="1" x14ac:dyDescent="0.3"/>
    <row r="2" spans="2:4" x14ac:dyDescent="0.25">
      <c r="B2" s="20"/>
      <c r="C2" s="21"/>
      <c r="D2" s="22"/>
    </row>
    <row r="3" spans="2:4" x14ac:dyDescent="0.25">
      <c r="B3" s="23" t="s">
        <v>55</v>
      </c>
      <c r="C3" s="24"/>
      <c r="D3" s="25"/>
    </row>
    <row r="4" spans="2:4" x14ac:dyDescent="0.25">
      <c r="B4" s="26" t="s">
        <v>89</v>
      </c>
      <c r="C4" s="34" t="str">
        <f>IF(ISBLANK('Offer Summary'!D4)=FALSE, "OK", "Missing Currency")</f>
        <v>Missing Currency</v>
      </c>
      <c r="D4" s="25"/>
    </row>
    <row r="5" spans="2:4" ht="15" customHeight="1" x14ac:dyDescent="0.25">
      <c r="B5" s="27"/>
      <c r="C5" s="35"/>
      <c r="D5" s="25"/>
    </row>
    <row r="6" spans="2:4" ht="30" x14ac:dyDescent="0.25">
      <c r="B6" s="23" t="s">
        <v>61</v>
      </c>
      <c r="C6" s="35"/>
      <c r="D6" s="28" t="s">
        <v>60</v>
      </c>
    </row>
    <row r="7" spans="2:4" x14ac:dyDescent="0.25">
      <c r="B7" s="26" t="s">
        <v>56</v>
      </c>
      <c r="C7" s="34" t="str">
        <f>IF(Tot_OS_Base=Tot_CS_Base,"OK","CHECK FOR ERROR")</f>
        <v>OK</v>
      </c>
      <c r="D7" s="33">
        <f>Tot_OS_Base-Tot_CS_Base</f>
        <v>0</v>
      </c>
    </row>
    <row r="8" spans="2:4" x14ac:dyDescent="0.25">
      <c r="B8" s="26" t="s">
        <v>57</v>
      </c>
      <c r="C8" s="34" t="str">
        <f>IF(Tot_OS_OptEval=Tot_CS_OptEval,"OK","CHECK FOR ERROR")</f>
        <v>OK</v>
      </c>
      <c r="D8" s="33">
        <f>Tot_OS_OptEval-Tot_CS_OptEval</f>
        <v>0</v>
      </c>
    </row>
    <row r="9" spans="2:4" x14ac:dyDescent="0.25">
      <c r="B9" s="26" t="s">
        <v>118</v>
      </c>
      <c r="C9" s="34" t="e">
        <f>IF(Tot_OS_OptNonEval=Tot_CS_OptNonEval,"OK","CHECK FOR ERROR")</f>
        <v>#REF!</v>
      </c>
      <c r="D9" s="33" t="e">
        <f>Tot_OS_OptNonEval-Tot_CS_OptNonEval</f>
        <v>#REF!</v>
      </c>
    </row>
    <row r="10" spans="2:4" x14ac:dyDescent="0.25">
      <c r="B10" s="27"/>
      <c r="C10" s="35"/>
      <c r="D10" s="25"/>
    </row>
    <row r="11" spans="2:4" x14ac:dyDescent="0.25">
      <c r="B11" s="23" t="s">
        <v>63</v>
      </c>
      <c r="C11" s="35"/>
      <c r="D11" s="25"/>
    </row>
    <row r="12" spans="2:4" x14ac:dyDescent="0.25">
      <c r="B12" s="26" t="s">
        <v>62</v>
      </c>
      <c r="C12" s="34" t="e">
        <f>IF((Tot_OS_Base+Tot_OS_OptEval+Tot_OS_OptNonEval)=(Tot_Labour+Tot_Material+Tot_Travel+Tot_ODC),"OK","CHECK FOR ERROR")</f>
        <v>#REF!</v>
      </c>
      <c r="D12" s="25"/>
    </row>
    <row r="13" spans="2:4" x14ac:dyDescent="0.25">
      <c r="B13" s="27"/>
      <c r="C13" s="34"/>
      <c r="D13" s="25"/>
    </row>
    <row r="14" spans="2:4" x14ac:dyDescent="0.25">
      <c r="B14" s="23" t="s">
        <v>123</v>
      </c>
      <c r="C14" s="34"/>
      <c r="D14" s="25"/>
    </row>
    <row r="15" spans="2:4" x14ac:dyDescent="0.25">
      <c r="B15" s="31" t="s">
        <v>6</v>
      </c>
      <c r="C15" s="34" t="str">
        <f>IF(COUNTIF('CLIN Detail list'!B8:B12,"#N/A")=0,"OK","MISSING DETAILS from 1 or more CLINS")</f>
        <v>MISSING DETAILS from 1 or more CLINS</v>
      </c>
      <c r="D15" s="25"/>
    </row>
    <row r="16" spans="2:4" x14ac:dyDescent="0.25">
      <c r="B16" s="31" t="s">
        <v>66</v>
      </c>
      <c r="C16" s="34" t="str">
        <f>IF(COUNTIF('CLIN Detail list'!C8:C12,"#N/A")=0,"OK","MISSING DETAILS from 1 or more CLINS")</f>
        <v>MISSING DETAILS from 1 or more CLINS</v>
      </c>
      <c r="D16" s="25"/>
    </row>
    <row r="17" spans="2:4" x14ac:dyDescent="0.25">
      <c r="B17" s="26" t="s">
        <v>67</v>
      </c>
      <c r="C17" s="34" t="str">
        <f>IF(COUNTIF('CLIN Detail list'!D8:D12,"#N/A")=0,"OK","MISSING DETAILS from 1 or more CLINS")</f>
        <v>MISSING DETAILS from 1 or more CLINS</v>
      </c>
      <c r="D17" s="25"/>
    </row>
    <row r="18" spans="2:4" ht="15.75" thickBot="1" x14ac:dyDescent="0.3">
      <c r="B18" s="32" t="s">
        <v>68</v>
      </c>
      <c r="C18" s="36" t="str">
        <f>IF(COUNTIF('CLIN Detail list'!E8:E12,"#N/A")=0,"OK","MISSING DETAILS from 1 or more CLINS")</f>
        <v>MISSING DETAILS from 1 or more CLINS</v>
      </c>
      <c r="D18" s="29"/>
    </row>
  </sheetData>
  <conditionalFormatting sqref="C4">
    <cfRule type="containsText" dxfId="107" priority="11" operator="containsText" text="OK">
      <formula>NOT(ISERROR(SEARCH("OK",C4)))</formula>
    </cfRule>
    <cfRule type="containsText" dxfId="106" priority="12" operator="containsText" text="Missing Currency">
      <formula>NOT(ISERROR(SEARCH("Missing Currency",C4)))</formula>
    </cfRule>
  </conditionalFormatting>
  <conditionalFormatting sqref="C7:C8">
    <cfRule type="containsText" dxfId="105" priority="9" operator="containsText" text="check for error">
      <formula>NOT(ISERROR(SEARCH("check for error",C7)))</formula>
    </cfRule>
    <cfRule type="containsText" dxfId="104" priority="10" operator="containsText" text="OK">
      <formula>NOT(ISERROR(SEARCH("OK",C7)))</formula>
    </cfRule>
  </conditionalFormatting>
  <conditionalFormatting sqref="C12:C13">
    <cfRule type="containsText" dxfId="103" priority="7" operator="containsText" text="OK">
      <formula>NOT(ISERROR(SEARCH("OK",C12)))</formula>
    </cfRule>
    <cfRule type="containsText" dxfId="102" priority="8" operator="containsText" text="check for error">
      <formula>NOT(ISERROR(SEARCH("check for error",C12)))</formula>
    </cfRule>
  </conditionalFormatting>
  <conditionalFormatting sqref="C14:C18">
    <cfRule type="containsText" dxfId="101" priority="5" operator="containsText" text="OK">
      <formula>NOT(ISERROR(SEARCH("OK",C14)))</formula>
    </cfRule>
    <cfRule type="containsText" dxfId="100" priority="6" operator="containsText" text="Missing">
      <formula>NOT(ISERROR(SEARCH("Missing",C14)))</formula>
    </cfRule>
  </conditionalFormatting>
  <conditionalFormatting sqref="C9">
    <cfRule type="containsText" dxfId="99" priority="3" operator="containsText" text="check for error">
      <formula>NOT(ISERROR(SEARCH("check for error",C9)))</formula>
    </cfRule>
    <cfRule type="containsText" dxfId="98" priority="4" operator="containsText" text="OK">
      <formula>NOT(ISERROR(SEARCH("OK",C9)))</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&amp;CNATO UNCLASSIFIED&amp;RCO-14252-NNMS</oddHeader>
    <oddFooter>&amp;CNATO UNCLASSIFIED&amp;RCO-14252-NNMS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B2:E33"/>
  <sheetViews>
    <sheetView topLeftCell="A4" zoomScaleNormal="100" workbookViewId="0">
      <selection activeCell="C26" sqref="C26"/>
    </sheetView>
  </sheetViews>
  <sheetFormatPr defaultColWidth="8.7109375" defaultRowHeight="15" x14ac:dyDescent="0.25"/>
  <cols>
    <col min="1" max="1" width="1.7109375" style="4" customWidth="1"/>
    <col min="2" max="2" width="21" style="4" customWidth="1"/>
    <col min="3" max="3" width="105.28515625" style="4" bestFit="1" customWidth="1"/>
    <col min="4" max="4" width="23.7109375" style="4" customWidth="1"/>
    <col min="5" max="16384" width="8.7109375" style="4"/>
  </cols>
  <sheetData>
    <row r="2" spans="2:5" x14ac:dyDescent="0.25">
      <c r="D2" s="18" t="s">
        <v>105</v>
      </c>
      <c r="E2" s="18"/>
    </row>
    <row r="3" spans="2:5" ht="17.25" x14ac:dyDescent="0.25">
      <c r="B3" s="126" t="s">
        <v>45</v>
      </c>
      <c r="C3" s="126" t="s">
        <v>44</v>
      </c>
      <c r="D3" s="126" t="s">
        <v>58</v>
      </c>
    </row>
    <row r="4" spans="2:5" ht="14.65" customHeight="1" x14ac:dyDescent="0.25">
      <c r="B4" s="127"/>
      <c r="C4" s="202" t="s">
        <v>101</v>
      </c>
      <c r="D4" s="203"/>
    </row>
    <row r="5" spans="2:5" ht="14.65" customHeight="1" thickBot="1" x14ac:dyDescent="0.3">
      <c r="B5" s="182"/>
      <c r="C5" s="183"/>
    </row>
    <row r="6" spans="2:5" ht="20.100000000000001" customHeight="1" x14ac:dyDescent="0.25">
      <c r="B6" s="184" t="s">
        <v>100</v>
      </c>
      <c r="C6" s="185"/>
      <c r="D6" s="186">
        <f>SUBTOTAL(9,D9:D19)</f>
        <v>0</v>
      </c>
    </row>
    <row r="7" spans="2:5" ht="20.100000000000001" customHeight="1" thickBot="1" x14ac:dyDescent="0.3">
      <c r="B7" s="187" t="s">
        <v>371</v>
      </c>
      <c r="C7" s="128"/>
      <c r="D7" s="188">
        <f>SUBTOTAL(9,D9:D26)</f>
        <v>0</v>
      </c>
    </row>
    <row r="8" spans="2:5" ht="14.65" customHeight="1" thickBot="1" x14ac:dyDescent="0.3">
      <c r="B8" s="189"/>
      <c r="C8" s="190"/>
      <c r="D8" s="191"/>
    </row>
    <row r="9" spans="2:5" x14ac:dyDescent="0.25">
      <c r="B9" s="192" t="s">
        <v>15</v>
      </c>
      <c r="C9" s="193" t="str">
        <f>'CLIN Summary'!C5</f>
        <v>CLIN 1 - UNIT = 1 Display for MASE/CSI Workstation (Total qty = 12)</v>
      </c>
      <c r="D9" s="194">
        <f>'CLIN Summary'!O11</f>
        <v>0</v>
      </c>
    </row>
    <row r="10" spans="2:5" x14ac:dyDescent="0.25">
      <c r="B10" s="195" t="s">
        <v>16</v>
      </c>
      <c r="C10" s="129" t="str">
        <f>'CLIN Summary'!C12</f>
        <v>CLIN 2 - UNIT = 1 CSI Server (Total qty = 2)</v>
      </c>
      <c r="D10" s="196">
        <f>'CLIN Summary'!O16</f>
        <v>0</v>
      </c>
    </row>
    <row r="11" spans="2:5" x14ac:dyDescent="0.25">
      <c r="B11" s="195" t="s">
        <v>46</v>
      </c>
      <c r="C11" s="129" t="str">
        <f>'CLIN Summary'!C17</f>
        <v>CLIN 3 - UNIT = 1 MASE Server (Total qty = 2)</v>
      </c>
      <c r="D11" s="196">
        <f>'CLIN Summary'!O21</f>
        <v>0</v>
      </c>
    </row>
    <row r="12" spans="2:5" x14ac:dyDescent="0.25">
      <c r="B12" s="195" t="s">
        <v>19</v>
      </c>
      <c r="C12" s="129" t="str">
        <f>'CLIN Summary'!C22</f>
        <v>CLIN 4 - UNIT = 1 Serial interface (Ventnor) (Total qty = 1)</v>
      </c>
      <c r="D12" s="196">
        <f>'CLIN Summary'!O26</f>
        <v>0</v>
      </c>
    </row>
    <row r="13" spans="2:5" x14ac:dyDescent="0.25">
      <c r="B13" s="195" t="s">
        <v>20</v>
      </c>
      <c r="C13" s="129" t="str">
        <f>'CLIN Summary'!C27</f>
        <v>CLIN 5 - UNIT = 1 Modem (Total qty = 6)</v>
      </c>
      <c r="D13" s="196">
        <f>'CLIN Summary'!O31</f>
        <v>0</v>
      </c>
    </row>
    <row r="14" spans="2:5" x14ac:dyDescent="0.25">
      <c r="B14" s="195" t="s">
        <v>121</v>
      </c>
      <c r="C14" s="129" t="str">
        <f>'CLIN Summary'!C32</f>
        <v>CLIN 6 - UNIT = 1  Switch (Total qty = 2)</v>
      </c>
      <c r="D14" s="196">
        <f>'CLIN Summary'!O40</f>
        <v>0</v>
      </c>
    </row>
    <row r="15" spans="2:5" x14ac:dyDescent="0.25">
      <c r="B15" s="195" t="s">
        <v>122</v>
      </c>
      <c r="C15" s="129" t="str">
        <f>'CLIN Summary'!C41</f>
        <v>CLIN 7 - UNIT = 1 MASE/CSI Workstation (Total qty = 6) - display excluded (see CLIN 1)</v>
      </c>
      <c r="D15" s="196">
        <f>'CLIN Summary'!O47</f>
        <v>0</v>
      </c>
    </row>
    <row r="16" spans="2:5" x14ac:dyDescent="0.25">
      <c r="B16" s="195" t="s">
        <v>261</v>
      </c>
      <c r="C16" s="129" t="str">
        <f>'CLIN Summary'!C48</f>
        <v>CLIN 8 - UNIT = 1 Server Rack Cabinet (Total qty = 1)</v>
      </c>
      <c r="D16" s="196">
        <f>'CLIN Summary'!O67</f>
        <v>0</v>
      </c>
    </row>
    <row r="17" spans="2:4" x14ac:dyDescent="0.25">
      <c r="B17" s="195" t="s">
        <v>262</v>
      </c>
      <c r="C17" s="129" t="str">
        <f>'CLIN Summary'!C68</f>
        <v>CLIN 9  - IPS Services and Documentation</v>
      </c>
      <c r="D17" s="196">
        <f>'CLIN Summary'!O73</f>
        <v>0</v>
      </c>
    </row>
    <row r="18" spans="2:4" x14ac:dyDescent="0.25">
      <c r="B18" s="197"/>
      <c r="C18" s="130"/>
      <c r="D18" s="198"/>
    </row>
    <row r="19" spans="2:4" x14ac:dyDescent="0.25">
      <c r="B19" s="199" t="s">
        <v>85</v>
      </c>
      <c r="C19" s="131"/>
      <c r="D19" s="200">
        <f>SUBTOTAL(9,D9:D18)</f>
        <v>0</v>
      </c>
    </row>
    <row r="20" spans="2:4" x14ac:dyDescent="0.25">
      <c r="B20" s="195" t="s">
        <v>263</v>
      </c>
      <c r="C20" s="130" t="str">
        <f>'CLIN Summary'!C79</f>
        <v>CLIN 10 - UNIT = 1 Serial interface (Ventnor) (Total qty = 1)</v>
      </c>
      <c r="D20" s="201">
        <f>'CLIN Summary'!O83</f>
        <v>0</v>
      </c>
    </row>
    <row r="21" spans="2:4" x14ac:dyDescent="0.25">
      <c r="B21" s="195" t="s">
        <v>264</v>
      </c>
      <c r="C21" s="130" t="str">
        <f>'CLIN Summary'!C84</f>
        <v>CLIN 11 - UNIT = 1 Display for BPD Workstation (Total qty = 1)</v>
      </c>
      <c r="D21" s="201">
        <f>'CLIN Summary'!O89</f>
        <v>0</v>
      </c>
    </row>
    <row r="22" spans="2:4" x14ac:dyDescent="0.25">
      <c r="B22" s="195" t="s">
        <v>265</v>
      </c>
      <c r="C22" s="130" t="str">
        <f>'CLIN Summary'!C91</f>
        <v>CLIN 12 - UNIT = 1 BPD Workstation (Total qty = 1)</v>
      </c>
      <c r="D22" s="201">
        <f>'CLIN Summary'!O96</f>
        <v>0</v>
      </c>
    </row>
    <row r="23" spans="2:4" x14ac:dyDescent="0.25">
      <c r="B23" s="195" t="s">
        <v>266</v>
      </c>
      <c r="C23" s="130" t="str">
        <f>'CLIN Summary'!C97</f>
        <v>CLIN 13  - UNIT = 1 BPD Server (Total qty = 1)</v>
      </c>
      <c r="D23" s="201">
        <f>'CLIN Summary'!O101</f>
        <v>0</v>
      </c>
    </row>
    <row r="24" spans="2:4" x14ac:dyDescent="0.25">
      <c r="B24" s="195" t="s">
        <v>365</v>
      </c>
      <c r="C24" s="130" t="str">
        <f>'CLIN Summary'!C103</f>
        <v>CLIN 14 - UNIT =  1 Server Rack Cabinet TEMPEST C (Total qty = 1)</v>
      </c>
      <c r="D24" s="201">
        <f>'CLIN Summary'!O115</f>
        <v>0</v>
      </c>
    </row>
    <row r="25" spans="2:4" x14ac:dyDescent="0.25">
      <c r="B25" s="197"/>
      <c r="C25" s="130"/>
      <c r="D25" s="198"/>
    </row>
    <row r="26" spans="2:4" x14ac:dyDescent="0.25">
      <c r="B26" s="199" t="s">
        <v>372</v>
      </c>
      <c r="C26" s="131"/>
      <c r="D26" s="200">
        <f>SUBTOTAL(9,D20:D23)</f>
        <v>0</v>
      </c>
    </row>
    <row r="32" spans="2:4" ht="2.1" customHeight="1" x14ac:dyDescent="0.25"/>
    <row r="33" ht="15" customHeight="1" x14ac:dyDescent="0.25"/>
  </sheetData>
  <dataValidations disablePrompts="1" count="1">
    <dataValidation type="list" allowBlank="1" showInputMessage="1" showErrorMessage="1" sqref="D4" xr:uid="{00000000-0002-0000-0200-000000000000}">
      <formula1>rngCurrencies</formula1>
    </dataValidation>
  </dataValidations>
  <pageMargins left="0.70866141732283472" right="0.70866141732283472" top="0.74803149606299213" bottom="0.74803149606299213" header="0.31496062992125984" footer="0.31496062992125984"/>
  <pageSetup paperSize="9" scale="44" orientation="landscape" horizontalDpi="1200" verticalDpi="1200" r:id="rId1"/>
  <headerFooter>
    <oddHeader xml:space="preserve">&amp;CNATO UNCLASSIFIED&amp;RRFQ-CO-115283-NATINAMDS </oddHeader>
    <oddFooter xml:space="preserve">&amp;CNATO UNCLASSIFIED&amp;RRFQ-CO-115283-NATINAMDS </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Q117"/>
  <sheetViews>
    <sheetView tabSelected="1" topLeftCell="A38" zoomScale="70" zoomScaleNormal="70" workbookViewId="0">
      <selection activeCell="E45" sqref="E45"/>
    </sheetView>
  </sheetViews>
  <sheetFormatPr defaultColWidth="9.28515625" defaultRowHeight="12.75" x14ac:dyDescent="0.25"/>
  <cols>
    <col min="1" max="1" width="1.7109375" style="64" customWidth="1"/>
    <col min="2" max="2" width="10.28515625" style="64" customWidth="1"/>
    <col min="3" max="3" width="57.7109375" style="64" customWidth="1"/>
    <col min="4" max="4" width="24.42578125" style="64" bestFit="1" customWidth="1"/>
    <col min="5" max="5" width="15.42578125" style="64" bestFit="1" customWidth="1"/>
    <col min="6" max="6" width="19.85546875" style="64" customWidth="1"/>
    <col min="7" max="7" width="13.42578125" style="64" customWidth="1"/>
    <col min="8" max="8" width="23" style="250" customWidth="1"/>
    <col min="9" max="9" width="12.5703125" style="64" customWidth="1"/>
    <col min="10" max="10" width="41.7109375" style="64" customWidth="1"/>
    <col min="11" max="11" width="25.5703125" style="64" customWidth="1"/>
    <col min="12" max="12" width="14.42578125" style="64" bestFit="1" customWidth="1"/>
    <col min="13" max="13" width="7" style="64" bestFit="1" customWidth="1"/>
    <col min="14" max="14" width="17" style="64" bestFit="1" customWidth="1"/>
    <col min="15" max="15" width="9.42578125" style="82" bestFit="1" customWidth="1"/>
    <col min="16" max="16" width="10" style="64" bestFit="1" customWidth="1"/>
    <col min="17" max="17" width="44.7109375" style="64" customWidth="1"/>
    <col min="18" max="18" width="1.7109375" style="64" customWidth="1"/>
    <col min="19" max="16384" width="9.28515625" style="64"/>
  </cols>
  <sheetData>
    <row r="1" spans="1:17" ht="15.75" x14ac:dyDescent="0.25">
      <c r="A1" s="63"/>
      <c r="B1" s="101" t="s">
        <v>331</v>
      </c>
      <c r="C1" s="102"/>
      <c r="D1" s="102"/>
      <c r="E1" s="102"/>
      <c r="F1" s="102"/>
      <c r="G1" s="102"/>
      <c r="H1" s="237"/>
      <c r="I1" s="102"/>
      <c r="J1" s="103"/>
      <c r="K1" s="102"/>
      <c r="L1" s="102"/>
      <c r="M1" s="102"/>
      <c r="N1" s="102"/>
      <c r="O1" s="102"/>
      <c r="P1" s="102"/>
      <c r="Q1" s="104"/>
    </row>
    <row r="2" spans="1:17" ht="15" x14ac:dyDescent="0.25">
      <c r="A2" s="63"/>
      <c r="B2" s="105" t="s">
        <v>280</v>
      </c>
      <c r="C2" s="106"/>
      <c r="D2" s="106"/>
      <c r="E2" s="106"/>
      <c r="F2" s="106"/>
      <c r="G2" s="106"/>
      <c r="H2" s="238"/>
      <c r="I2" s="106"/>
      <c r="J2" s="107"/>
      <c r="K2" s="106"/>
      <c r="L2" s="106"/>
      <c r="M2" s="106"/>
      <c r="N2" s="106"/>
      <c r="O2" s="106"/>
      <c r="P2" s="106"/>
      <c r="Q2" s="108"/>
    </row>
    <row r="3" spans="1:17" s="67" customFormat="1" ht="51" x14ac:dyDescent="0.25">
      <c r="A3" s="65"/>
      <c r="B3" s="97" t="s">
        <v>12</v>
      </c>
      <c r="C3" s="99" t="s">
        <v>79</v>
      </c>
      <c r="D3" s="99" t="s">
        <v>357</v>
      </c>
      <c r="E3" s="99" t="s">
        <v>369</v>
      </c>
      <c r="F3" s="99" t="s">
        <v>373</v>
      </c>
      <c r="G3" s="99" t="s">
        <v>80</v>
      </c>
      <c r="H3" s="239" t="s">
        <v>81</v>
      </c>
      <c r="I3" s="99" t="s">
        <v>374</v>
      </c>
      <c r="J3" s="99" t="s">
        <v>82</v>
      </c>
      <c r="K3" s="99" t="s">
        <v>102</v>
      </c>
      <c r="L3" s="99" t="s">
        <v>23</v>
      </c>
      <c r="M3" s="99" t="s">
        <v>1</v>
      </c>
      <c r="N3" s="99" t="s">
        <v>83</v>
      </c>
      <c r="O3" s="99" t="s">
        <v>47</v>
      </c>
      <c r="P3" s="99" t="s">
        <v>18</v>
      </c>
      <c r="Q3" s="226" t="s">
        <v>184</v>
      </c>
    </row>
    <row r="4" spans="1:17" s="67" customFormat="1" x14ac:dyDescent="0.25">
      <c r="B4" s="68"/>
      <c r="C4" s="216"/>
      <c r="D4" s="216"/>
      <c r="E4" s="216"/>
      <c r="F4" s="216"/>
      <c r="G4" s="216"/>
      <c r="H4" s="240"/>
      <c r="I4" s="216"/>
      <c r="J4" s="216"/>
      <c r="K4" s="216"/>
      <c r="L4" s="216"/>
      <c r="M4" s="216"/>
      <c r="N4" s="217" t="s">
        <v>101</v>
      </c>
      <c r="O4" s="225"/>
      <c r="P4" s="71"/>
      <c r="Q4" s="218"/>
    </row>
    <row r="5" spans="1:17" x14ac:dyDescent="0.25">
      <c r="B5" s="213">
        <v>1</v>
      </c>
      <c r="C5" s="214" t="s">
        <v>381</v>
      </c>
      <c r="D5" s="214"/>
      <c r="E5" s="87"/>
      <c r="F5" s="87"/>
      <c r="G5" s="72"/>
      <c r="H5" s="241"/>
      <c r="I5" s="72"/>
      <c r="J5" s="72"/>
      <c r="K5" s="72"/>
      <c r="L5" s="72"/>
      <c r="M5" s="73"/>
      <c r="N5" s="74"/>
      <c r="O5" s="120" t="s">
        <v>112</v>
      </c>
      <c r="P5" s="75"/>
      <c r="Q5" s="215"/>
    </row>
    <row r="6" spans="1:17" ht="25.5" x14ac:dyDescent="0.25">
      <c r="B6" s="208">
        <v>1.1000000000000001</v>
      </c>
      <c r="C6" s="134" t="s">
        <v>249</v>
      </c>
      <c r="D6" s="134" t="s">
        <v>358</v>
      </c>
      <c r="F6" s="134" t="s">
        <v>258</v>
      </c>
      <c r="G6" s="153"/>
      <c r="H6" s="251" t="s">
        <v>397</v>
      </c>
      <c r="I6" s="234"/>
      <c r="J6" s="153" t="s">
        <v>282</v>
      </c>
      <c r="K6" s="153" t="s">
        <v>246</v>
      </c>
      <c r="L6" s="210" t="s">
        <v>259</v>
      </c>
      <c r="M6" s="210">
        <v>11</v>
      </c>
      <c r="N6" s="125">
        <v>0</v>
      </c>
      <c r="O6" s="119">
        <f>M6*N6</f>
        <v>0</v>
      </c>
      <c r="P6" s="94" t="s">
        <v>267</v>
      </c>
      <c r="Q6" s="91"/>
    </row>
    <row r="7" spans="1:17" x14ac:dyDescent="0.25">
      <c r="B7" s="208">
        <v>1.2</v>
      </c>
      <c r="C7" s="134" t="s">
        <v>250</v>
      </c>
      <c r="D7" s="134" t="s">
        <v>358</v>
      </c>
      <c r="E7" s="134"/>
      <c r="F7" s="134"/>
      <c r="G7" s="153" t="s">
        <v>187</v>
      </c>
      <c r="H7" s="251" t="s">
        <v>397</v>
      </c>
      <c r="I7" s="234"/>
      <c r="J7" s="153" t="s">
        <v>282</v>
      </c>
      <c r="K7" s="153" t="s">
        <v>246</v>
      </c>
      <c r="L7" s="210" t="s">
        <v>259</v>
      </c>
      <c r="M7" s="210">
        <v>11</v>
      </c>
      <c r="N7" s="125">
        <v>0</v>
      </c>
      <c r="O7" s="119">
        <f>M7*N7</f>
        <v>0</v>
      </c>
      <c r="P7" s="94" t="s">
        <v>267</v>
      </c>
      <c r="Q7" s="91"/>
    </row>
    <row r="8" spans="1:17" ht="25.5" x14ac:dyDescent="0.25">
      <c r="B8" s="208">
        <v>1.3</v>
      </c>
      <c r="C8" s="134" t="s">
        <v>347</v>
      </c>
      <c r="D8" s="134" t="s">
        <v>363</v>
      </c>
      <c r="F8" s="134" t="s">
        <v>281</v>
      </c>
      <c r="G8" s="153"/>
      <c r="H8" s="251" t="s">
        <v>397</v>
      </c>
      <c r="I8" s="234"/>
      <c r="J8" s="153" t="s">
        <v>282</v>
      </c>
      <c r="K8" s="153" t="s">
        <v>246</v>
      </c>
      <c r="L8" s="210" t="s">
        <v>259</v>
      </c>
      <c r="M8" s="210">
        <v>1</v>
      </c>
      <c r="N8" s="125">
        <v>0</v>
      </c>
      <c r="O8" s="119">
        <f>M8*N8</f>
        <v>0</v>
      </c>
      <c r="P8" s="94" t="s">
        <v>267</v>
      </c>
      <c r="Q8" s="91"/>
    </row>
    <row r="9" spans="1:17" x14ac:dyDescent="0.25">
      <c r="B9" s="208">
        <v>1.4</v>
      </c>
      <c r="C9" s="134" t="s">
        <v>283</v>
      </c>
      <c r="D9" s="134" t="s">
        <v>359</v>
      </c>
      <c r="E9" s="134"/>
      <c r="F9" s="134"/>
      <c r="G9" s="153" t="s">
        <v>379</v>
      </c>
      <c r="H9" s="251" t="s">
        <v>397</v>
      </c>
      <c r="I9" s="234"/>
      <c r="J9" s="153" t="s">
        <v>396</v>
      </c>
      <c r="K9" s="153" t="s">
        <v>260</v>
      </c>
      <c r="L9" s="210" t="s">
        <v>259</v>
      </c>
      <c r="M9" s="210">
        <v>12</v>
      </c>
      <c r="N9" s="125">
        <v>0</v>
      </c>
      <c r="O9" s="119">
        <f>M9*N9</f>
        <v>0</v>
      </c>
      <c r="P9" s="94" t="s">
        <v>267</v>
      </c>
      <c r="Q9" s="91"/>
    </row>
    <row r="10" spans="1:17" s="63" customFormat="1" ht="2.1" customHeight="1" x14ac:dyDescent="0.25">
      <c r="B10" s="89"/>
      <c r="C10" s="78"/>
      <c r="D10" s="78"/>
      <c r="E10" s="78"/>
      <c r="F10" s="78"/>
      <c r="G10" s="78"/>
      <c r="H10" s="242"/>
      <c r="I10" s="78"/>
      <c r="J10" s="78"/>
      <c r="K10" s="78"/>
      <c r="L10" s="78"/>
      <c r="M10" s="77"/>
      <c r="N10" s="77"/>
      <c r="O10" s="121"/>
      <c r="P10" s="78"/>
      <c r="Q10" s="79"/>
    </row>
    <row r="11" spans="1:17" s="63" customFormat="1" ht="15" customHeight="1" thickBot="1" x14ac:dyDescent="0.3">
      <c r="B11" s="219" t="s">
        <v>113</v>
      </c>
      <c r="C11" s="220"/>
      <c r="D11" s="220"/>
      <c r="E11" s="116"/>
      <c r="F11" s="116"/>
      <c r="G11" s="116"/>
      <c r="H11" s="243"/>
      <c r="I11" s="116"/>
      <c r="J11" s="116"/>
      <c r="K11" s="116"/>
      <c r="L11" s="116"/>
      <c r="M11" s="117"/>
      <c r="N11" s="117"/>
      <c r="O11" s="132">
        <f>SUBTOTAL(9,O5:O10)</f>
        <v>0</v>
      </c>
      <c r="P11" s="116"/>
      <c r="Q11" s="118"/>
    </row>
    <row r="12" spans="1:17" ht="26.25" thickTop="1" x14ac:dyDescent="0.25">
      <c r="B12" s="213">
        <v>2</v>
      </c>
      <c r="C12" s="214" t="s">
        <v>382</v>
      </c>
      <c r="D12" s="214"/>
      <c r="E12" s="87"/>
      <c r="F12" s="87"/>
      <c r="G12" s="72"/>
      <c r="H12" s="241"/>
      <c r="I12" s="72"/>
      <c r="J12" s="72"/>
      <c r="K12" s="72"/>
      <c r="L12" s="72"/>
      <c r="M12" s="73"/>
      <c r="N12" s="74"/>
      <c r="O12" s="120" t="s">
        <v>112</v>
      </c>
      <c r="P12" s="75"/>
      <c r="Q12" s="215" t="s">
        <v>375</v>
      </c>
    </row>
    <row r="13" spans="1:17" ht="178.5" x14ac:dyDescent="0.25">
      <c r="B13" s="208" t="s">
        <v>247</v>
      </c>
      <c r="C13" s="134" t="s">
        <v>343</v>
      </c>
      <c r="D13" s="134" t="s">
        <v>363</v>
      </c>
      <c r="E13" s="134" t="s">
        <v>284</v>
      </c>
      <c r="F13" s="134"/>
      <c r="G13" s="153"/>
      <c r="H13" s="251" t="s">
        <v>397</v>
      </c>
      <c r="I13" s="234"/>
      <c r="J13" s="153" t="s">
        <v>282</v>
      </c>
      <c r="K13" s="153" t="s">
        <v>246</v>
      </c>
      <c r="L13" s="210" t="s">
        <v>259</v>
      </c>
      <c r="M13" s="210">
        <v>2</v>
      </c>
      <c r="N13" s="125">
        <v>0</v>
      </c>
      <c r="O13" s="119">
        <f t="shared" ref="O13" si="0">M13*N13</f>
        <v>0</v>
      </c>
      <c r="P13" s="94" t="s">
        <v>267</v>
      </c>
      <c r="Q13" s="91"/>
    </row>
    <row r="14" spans="1:17" x14ac:dyDescent="0.25">
      <c r="B14" s="208">
        <v>2.2000000000000002</v>
      </c>
      <c r="C14" s="134" t="s">
        <v>283</v>
      </c>
      <c r="D14" s="134" t="s">
        <v>359</v>
      </c>
      <c r="E14" s="134"/>
      <c r="F14" s="134"/>
      <c r="G14" s="153" t="s">
        <v>379</v>
      </c>
      <c r="H14" s="251" t="s">
        <v>397</v>
      </c>
      <c r="I14" s="234"/>
      <c r="J14" s="153" t="s">
        <v>396</v>
      </c>
      <c r="K14" s="153" t="s">
        <v>260</v>
      </c>
      <c r="L14" s="210" t="s">
        <v>259</v>
      </c>
      <c r="M14" s="210">
        <v>2</v>
      </c>
      <c r="N14" s="125">
        <v>0</v>
      </c>
      <c r="O14" s="119">
        <f t="shared" ref="O14" si="1">M14*N14</f>
        <v>0</v>
      </c>
      <c r="P14" s="94" t="s">
        <v>267</v>
      </c>
      <c r="Q14" s="91"/>
    </row>
    <row r="15" spans="1:17" s="63" customFormat="1" ht="2.1" customHeight="1" x14ac:dyDescent="0.25">
      <c r="B15" s="89"/>
      <c r="C15" s="78"/>
      <c r="D15" s="78"/>
      <c r="E15" s="78"/>
      <c r="F15" s="78"/>
      <c r="G15" s="78"/>
      <c r="H15" s="242"/>
      <c r="I15" s="78"/>
      <c r="J15" s="78"/>
      <c r="K15" s="78"/>
      <c r="L15" s="78"/>
      <c r="M15" s="77"/>
      <c r="N15" s="77"/>
      <c r="O15" s="121"/>
      <c r="P15" s="78"/>
      <c r="Q15" s="79"/>
    </row>
    <row r="16" spans="1:17" s="63" customFormat="1" ht="15" customHeight="1" thickBot="1" x14ac:dyDescent="0.3">
      <c r="B16" s="219" t="s">
        <v>114</v>
      </c>
      <c r="C16" s="220"/>
      <c r="D16" s="220"/>
      <c r="E16" s="116"/>
      <c r="F16" s="116"/>
      <c r="G16" s="116"/>
      <c r="H16" s="243"/>
      <c r="I16" s="116"/>
      <c r="J16" s="116"/>
      <c r="K16" s="116"/>
      <c r="L16" s="116"/>
      <c r="M16" s="117"/>
      <c r="N16" s="117"/>
      <c r="O16" s="132">
        <f>SUBTOTAL(9,O12:O15)</f>
        <v>0</v>
      </c>
      <c r="P16" s="116"/>
      <c r="Q16" s="118"/>
    </row>
    <row r="17" spans="2:17" ht="26.25" thickTop="1" x14ac:dyDescent="0.25">
      <c r="B17" s="213">
        <v>3</v>
      </c>
      <c r="C17" s="214" t="s">
        <v>383</v>
      </c>
      <c r="D17" s="214"/>
      <c r="E17" s="87"/>
      <c r="F17" s="87"/>
      <c r="G17" s="72"/>
      <c r="H17" s="241"/>
      <c r="I17" s="72"/>
      <c r="J17" s="72"/>
      <c r="K17" s="72"/>
      <c r="L17" s="72"/>
      <c r="M17" s="73"/>
      <c r="N17" s="74"/>
      <c r="O17" s="120" t="s">
        <v>112</v>
      </c>
      <c r="P17" s="75"/>
      <c r="Q17" s="215" t="s">
        <v>375</v>
      </c>
    </row>
    <row r="18" spans="2:17" ht="204" x14ac:dyDescent="0.25">
      <c r="B18" s="208">
        <v>3.1</v>
      </c>
      <c r="C18" s="134" t="s">
        <v>361</v>
      </c>
      <c r="D18" s="134" t="s">
        <v>363</v>
      </c>
      <c r="E18" s="134" t="s">
        <v>360</v>
      </c>
      <c r="F18" s="134"/>
      <c r="G18" s="153"/>
      <c r="H18" s="251" t="s">
        <v>397</v>
      </c>
      <c r="I18" s="234"/>
      <c r="J18" s="153" t="s">
        <v>282</v>
      </c>
      <c r="K18" s="153" t="s">
        <v>246</v>
      </c>
      <c r="L18" s="210" t="s">
        <v>259</v>
      </c>
      <c r="M18" s="210">
        <v>2</v>
      </c>
      <c r="N18" s="125">
        <v>0</v>
      </c>
      <c r="O18" s="119">
        <f t="shared" ref="O18" si="2">M18*N18</f>
        <v>0</v>
      </c>
      <c r="P18" s="94" t="s">
        <v>267</v>
      </c>
      <c r="Q18" s="91"/>
    </row>
    <row r="19" spans="2:17" x14ac:dyDescent="0.25">
      <c r="B19" s="208">
        <v>3.12</v>
      </c>
      <c r="C19" s="134" t="s">
        <v>283</v>
      </c>
      <c r="D19" s="134" t="s">
        <v>359</v>
      </c>
      <c r="E19" s="134"/>
      <c r="F19" s="134"/>
      <c r="G19" s="153" t="s">
        <v>379</v>
      </c>
      <c r="H19" s="251" t="s">
        <v>397</v>
      </c>
      <c r="I19" s="234"/>
      <c r="J19" s="153" t="s">
        <v>396</v>
      </c>
      <c r="K19" s="153" t="s">
        <v>260</v>
      </c>
      <c r="L19" s="210" t="s">
        <v>259</v>
      </c>
      <c r="M19" s="210">
        <v>2</v>
      </c>
      <c r="N19" s="125">
        <v>0</v>
      </c>
      <c r="O19" s="119">
        <f t="shared" ref="O19" si="3">M19*N19</f>
        <v>0</v>
      </c>
      <c r="P19" s="94" t="s">
        <v>267</v>
      </c>
      <c r="Q19" s="91"/>
    </row>
    <row r="20" spans="2:17" s="63" customFormat="1" ht="2.1" customHeight="1" x14ac:dyDescent="0.25">
      <c r="B20" s="89"/>
      <c r="C20" s="78"/>
      <c r="D20" s="78"/>
      <c r="E20" s="78"/>
      <c r="F20" s="78"/>
      <c r="G20" s="78"/>
      <c r="H20" s="242"/>
      <c r="I20" s="78"/>
      <c r="J20" s="78"/>
      <c r="K20" s="78"/>
      <c r="L20" s="78"/>
      <c r="M20" s="77"/>
      <c r="N20" s="77"/>
      <c r="O20" s="121"/>
      <c r="P20" s="78"/>
      <c r="Q20" s="79"/>
    </row>
    <row r="21" spans="2:17" s="63" customFormat="1" ht="15" customHeight="1" thickBot="1" x14ac:dyDescent="0.3">
      <c r="B21" s="219" t="s">
        <v>115</v>
      </c>
      <c r="C21" s="220"/>
      <c r="D21" s="220"/>
      <c r="E21" s="116"/>
      <c r="F21" s="116"/>
      <c r="G21" s="116"/>
      <c r="H21" s="243"/>
      <c r="I21" s="116"/>
      <c r="J21" s="116"/>
      <c r="K21" s="116"/>
      <c r="L21" s="116"/>
      <c r="M21" s="117"/>
      <c r="N21" s="117"/>
      <c r="O21" s="132">
        <f>SUBTOTAL(9,O17:O20)</f>
        <v>0</v>
      </c>
      <c r="P21" s="116"/>
      <c r="Q21" s="118"/>
    </row>
    <row r="22" spans="2:17" ht="13.5" thickTop="1" x14ac:dyDescent="0.25">
      <c r="B22" s="213">
        <v>4</v>
      </c>
      <c r="C22" s="214" t="s">
        <v>386</v>
      </c>
      <c r="D22" s="214"/>
      <c r="E22" s="87"/>
      <c r="F22" s="87"/>
      <c r="G22" s="72"/>
      <c r="H22" s="241"/>
      <c r="I22" s="72"/>
      <c r="J22" s="72"/>
      <c r="K22" s="72"/>
      <c r="L22" s="72"/>
      <c r="M22" s="73"/>
      <c r="N22" s="74"/>
      <c r="O22" s="120" t="s">
        <v>112</v>
      </c>
      <c r="P22" s="75"/>
      <c r="Q22" s="76"/>
    </row>
    <row r="23" spans="2:17" ht="25.5" x14ac:dyDescent="0.25">
      <c r="B23" s="208">
        <v>4.0999999999999996</v>
      </c>
      <c r="C23" s="134" t="s">
        <v>320</v>
      </c>
      <c r="D23" s="255" t="s">
        <v>359</v>
      </c>
      <c r="E23" s="134" t="s">
        <v>285</v>
      </c>
      <c r="F23" s="134"/>
      <c r="G23" s="153"/>
      <c r="H23" s="251" t="s">
        <v>397</v>
      </c>
      <c r="I23" s="234"/>
      <c r="J23" s="153" t="s">
        <v>282</v>
      </c>
      <c r="K23" s="153" t="s">
        <v>246</v>
      </c>
      <c r="L23" s="210" t="s">
        <v>259</v>
      </c>
      <c r="M23" s="210">
        <v>1</v>
      </c>
      <c r="N23" s="125">
        <v>0</v>
      </c>
      <c r="O23" s="119">
        <f>M23*N23</f>
        <v>0</v>
      </c>
      <c r="P23" s="94" t="s">
        <v>267</v>
      </c>
      <c r="Q23" s="91"/>
    </row>
    <row r="24" spans="2:17" x14ac:dyDescent="0.25">
      <c r="B24" s="208">
        <v>4.2</v>
      </c>
      <c r="C24" s="134" t="s">
        <v>283</v>
      </c>
      <c r="D24" s="134" t="s">
        <v>359</v>
      </c>
      <c r="E24" s="134"/>
      <c r="F24" s="134"/>
      <c r="G24" s="153" t="s">
        <v>379</v>
      </c>
      <c r="H24" s="251" t="s">
        <v>397</v>
      </c>
      <c r="I24" s="234"/>
      <c r="J24" s="153" t="s">
        <v>396</v>
      </c>
      <c r="K24" s="153" t="s">
        <v>260</v>
      </c>
      <c r="L24" s="210" t="s">
        <v>259</v>
      </c>
      <c r="M24" s="210">
        <v>1</v>
      </c>
      <c r="N24" s="125">
        <v>0</v>
      </c>
      <c r="O24" s="119">
        <f>M24*N24</f>
        <v>0</v>
      </c>
      <c r="P24" s="94" t="s">
        <v>267</v>
      </c>
      <c r="Q24" s="91"/>
    </row>
    <row r="25" spans="2:17" s="63" customFormat="1" ht="2.1" customHeight="1" x14ac:dyDescent="0.25">
      <c r="B25" s="89"/>
      <c r="C25" s="78"/>
      <c r="D25" s="78"/>
      <c r="E25" s="78"/>
      <c r="F25" s="78"/>
      <c r="G25" s="78"/>
      <c r="H25" s="242"/>
      <c r="I25" s="78"/>
      <c r="J25" s="78"/>
      <c r="K25" s="78"/>
      <c r="L25" s="78"/>
      <c r="M25" s="77"/>
      <c r="N25" s="77"/>
      <c r="O25" s="121"/>
      <c r="P25" s="78"/>
      <c r="Q25" s="79"/>
    </row>
    <row r="26" spans="2:17" s="63" customFormat="1" ht="15" customHeight="1" thickBot="1" x14ac:dyDescent="0.3">
      <c r="B26" s="219" t="s">
        <v>116</v>
      </c>
      <c r="C26" s="220"/>
      <c r="D26" s="220"/>
      <c r="E26" s="116"/>
      <c r="F26" s="116"/>
      <c r="G26" s="116"/>
      <c r="H26" s="243"/>
      <c r="I26" s="116"/>
      <c r="J26" s="116"/>
      <c r="K26" s="116"/>
      <c r="L26" s="116"/>
      <c r="M26" s="117"/>
      <c r="N26" s="117"/>
      <c r="O26" s="132">
        <f>SUBTOTAL(9,O22:O25)</f>
        <v>0</v>
      </c>
      <c r="P26" s="116"/>
      <c r="Q26" s="118"/>
    </row>
    <row r="27" spans="2:17" ht="13.5" thickTop="1" x14ac:dyDescent="0.25">
      <c r="B27" s="221">
        <v>5</v>
      </c>
      <c r="C27" s="222" t="s">
        <v>385</v>
      </c>
      <c r="D27" s="222"/>
      <c r="E27" s="88"/>
      <c r="F27" s="88"/>
      <c r="G27" s="84"/>
      <c r="H27" s="244"/>
      <c r="I27" s="84"/>
      <c r="J27" s="85"/>
      <c r="K27" s="84"/>
      <c r="L27" s="86"/>
      <c r="M27" s="86"/>
      <c r="N27" s="75"/>
      <c r="O27" s="123" t="s">
        <v>112</v>
      </c>
      <c r="P27" s="75"/>
      <c r="Q27" s="76"/>
    </row>
    <row r="28" spans="2:17" ht="25.5" x14ac:dyDescent="0.25">
      <c r="B28" s="208">
        <v>5.0999999999999996</v>
      </c>
      <c r="C28" s="134" t="s">
        <v>286</v>
      </c>
      <c r="D28" s="255" t="s">
        <v>359</v>
      </c>
      <c r="E28" s="233"/>
      <c r="F28" s="134" t="s">
        <v>287</v>
      </c>
      <c r="G28" s="153"/>
      <c r="H28" s="251" t="s">
        <v>397</v>
      </c>
      <c r="I28" s="234"/>
      <c r="J28" s="153" t="s">
        <v>282</v>
      </c>
      <c r="K28" s="153" t="s">
        <v>246</v>
      </c>
      <c r="L28" s="210" t="s">
        <v>259</v>
      </c>
      <c r="M28" s="211">
        <v>6</v>
      </c>
      <c r="N28" s="125">
        <v>0</v>
      </c>
      <c r="O28" s="119">
        <f t="shared" ref="O28" si="4">M28*N28</f>
        <v>0</v>
      </c>
      <c r="P28" s="94" t="s">
        <v>267</v>
      </c>
      <c r="Q28" s="91"/>
    </row>
    <row r="29" spans="2:17" x14ac:dyDescent="0.25">
      <c r="B29" s="208">
        <v>5.5</v>
      </c>
      <c r="C29" s="134" t="s">
        <v>283</v>
      </c>
      <c r="D29" s="134" t="s">
        <v>359</v>
      </c>
      <c r="E29" s="233"/>
      <c r="F29" s="134"/>
      <c r="G29" s="153" t="s">
        <v>379</v>
      </c>
      <c r="H29" s="251" t="s">
        <v>397</v>
      </c>
      <c r="I29" s="234"/>
      <c r="J29" s="153" t="s">
        <v>396</v>
      </c>
      <c r="K29" s="153" t="s">
        <v>260</v>
      </c>
      <c r="L29" s="210" t="s">
        <v>259</v>
      </c>
      <c r="M29" s="211">
        <v>6</v>
      </c>
      <c r="N29" s="125">
        <v>0</v>
      </c>
      <c r="O29" s="119">
        <f t="shared" ref="O29" si="5">M29*N29</f>
        <v>0</v>
      </c>
      <c r="P29" s="94" t="s">
        <v>267</v>
      </c>
      <c r="Q29" s="91"/>
    </row>
    <row r="30" spans="2:17" s="63" customFormat="1" ht="2.1" customHeight="1" x14ac:dyDescent="0.25">
      <c r="B30" s="89"/>
      <c r="C30" s="78"/>
      <c r="D30" s="78"/>
      <c r="E30" s="78"/>
      <c r="F30" s="78"/>
      <c r="G30" s="78"/>
      <c r="H30" s="242"/>
      <c r="I30" s="78"/>
      <c r="J30" s="78"/>
      <c r="K30" s="78"/>
      <c r="L30" s="78"/>
      <c r="M30" s="77"/>
      <c r="N30" s="77"/>
      <c r="O30" s="121"/>
      <c r="P30" s="78"/>
      <c r="Q30" s="79"/>
    </row>
    <row r="31" spans="2:17" s="63" customFormat="1" ht="15" customHeight="1" thickBot="1" x14ac:dyDescent="0.3">
      <c r="B31" s="219" t="s">
        <v>117</v>
      </c>
      <c r="C31" s="220"/>
      <c r="D31" s="220"/>
      <c r="E31" s="116"/>
      <c r="F31" s="116"/>
      <c r="G31" s="116"/>
      <c r="H31" s="243"/>
      <c r="I31" s="116"/>
      <c r="J31" s="116"/>
      <c r="K31" s="116"/>
      <c r="L31" s="116"/>
      <c r="M31" s="117"/>
      <c r="N31" s="117"/>
      <c r="O31" s="132">
        <f>SUBTOTAL(9,O27:O30)</f>
        <v>0</v>
      </c>
      <c r="P31" s="116"/>
      <c r="Q31" s="118"/>
    </row>
    <row r="32" spans="2:17" ht="13.5" thickTop="1" x14ac:dyDescent="0.25">
      <c r="B32" s="213">
        <v>6</v>
      </c>
      <c r="C32" s="214" t="s">
        <v>384</v>
      </c>
      <c r="D32" s="214"/>
      <c r="E32" s="87"/>
      <c r="F32" s="87"/>
      <c r="G32" s="72"/>
      <c r="H32" s="241"/>
      <c r="I32" s="72"/>
      <c r="J32" s="72"/>
      <c r="K32" s="72"/>
      <c r="L32" s="72"/>
      <c r="M32" s="73"/>
      <c r="N32" s="74"/>
      <c r="O32" s="120" t="s">
        <v>112</v>
      </c>
      <c r="P32" s="75"/>
      <c r="Q32" s="76"/>
    </row>
    <row r="33" spans="2:17" ht="63.75" x14ac:dyDescent="0.25">
      <c r="B33" s="227">
        <v>6.1</v>
      </c>
      <c r="C33" s="134" t="s">
        <v>354</v>
      </c>
      <c r="D33" s="134" t="s">
        <v>363</v>
      </c>
      <c r="E33" s="233"/>
      <c r="F33" s="134" t="s">
        <v>355</v>
      </c>
      <c r="G33" s="153"/>
      <c r="H33" s="251" t="s">
        <v>397</v>
      </c>
      <c r="I33" s="234"/>
      <c r="J33" s="153" t="s">
        <v>282</v>
      </c>
      <c r="K33" s="153" t="s">
        <v>246</v>
      </c>
      <c r="L33" s="210" t="s">
        <v>259</v>
      </c>
      <c r="M33" s="210">
        <v>1</v>
      </c>
      <c r="N33" s="125">
        <v>0</v>
      </c>
      <c r="O33" s="119">
        <f t="shared" ref="O33" si="6">M33*N33</f>
        <v>0</v>
      </c>
      <c r="P33" s="94" t="s">
        <v>267</v>
      </c>
      <c r="Q33" s="91"/>
    </row>
    <row r="34" spans="2:17" ht="15" x14ac:dyDescent="0.25">
      <c r="B34" s="227">
        <v>6.2</v>
      </c>
      <c r="C34" s="134" t="s">
        <v>353</v>
      </c>
      <c r="D34" s="134" t="s">
        <v>363</v>
      </c>
      <c r="E34" s="233"/>
      <c r="F34" s="134" t="s">
        <v>356</v>
      </c>
      <c r="G34" s="153" t="s">
        <v>187</v>
      </c>
      <c r="H34" s="251" t="s">
        <v>397</v>
      </c>
      <c r="I34" s="234"/>
      <c r="J34" s="153" t="s">
        <v>282</v>
      </c>
      <c r="K34" s="153" t="s">
        <v>246</v>
      </c>
      <c r="L34" s="210" t="s">
        <v>259</v>
      </c>
      <c r="M34" s="210">
        <v>4</v>
      </c>
      <c r="N34" s="125">
        <v>0</v>
      </c>
      <c r="O34" s="119">
        <f t="shared" ref="O34" si="7">M34*N34</f>
        <v>0</v>
      </c>
      <c r="P34" s="94" t="s">
        <v>267</v>
      </c>
      <c r="Q34" s="91"/>
    </row>
    <row r="35" spans="2:17" ht="76.5" x14ac:dyDescent="0.25">
      <c r="B35" s="228">
        <v>6.3</v>
      </c>
      <c r="C35" s="134" t="s">
        <v>348</v>
      </c>
      <c r="D35" s="134" t="s">
        <v>363</v>
      </c>
      <c r="E35" s="233"/>
      <c r="F35" s="134" t="s">
        <v>344</v>
      </c>
      <c r="G35" s="153"/>
      <c r="H35" s="251" t="s">
        <v>397</v>
      </c>
      <c r="I35" s="234"/>
      <c r="J35" s="153" t="s">
        <v>282</v>
      </c>
      <c r="K35" s="153" t="s">
        <v>246</v>
      </c>
      <c r="L35" s="210" t="s">
        <v>259</v>
      </c>
      <c r="M35" s="210">
        <v>1</v>
      </c>
      <c r="N35" s="125">
        <v>0</v>
      </c>
      <c r="O35" s="119">
        <f t="shared" ref="O35:O37" si="8">M35*N35</f>
        <v>0</v>
      </c>
      <c r="P35" s="94" t="s">
        <v>267</v>
      </c>
      <c r="Q35" s="91"/>
    </row>
    <row r="36" spans="2:17" ht="25.5" x14ac:dyDescent="0.25">
      <c r="B36" s="228">
        <v>6.4</v>
      </c>
      <c r="C36" s="134" t="s">
        <v>349</v>
      </c>
      <c r="D36" s="134" t="s">
        <v>363</v>
      </c>
      <c r="E36" s="233"/>
      <c r="F36" s="134" t="s">
        <v>345</v>
      </c>
      <c r="G36" s="153" t="s">
        <v>187</v>
      </c>
      <c r="H36" s="251" t="s">
        <v>397</v>
      </c>
      <c r="I36" s="234"/>
      <c r="J36" s="153" t="s">
        <v>282</v>
      </c>
      <c r="K36" s="153" t="s">
        <v>246</v>
      </c>
      <c r="L36" s="210" t="s">
        <v>259</v>
      </c>
      <c r="M36" s="210">
        <v>6</v>
      </c>
      <c r="N36" s="125">
        <v>0</v>
      </c>
      <c r="O36" s="119">
        <f t="shared" si="8"/>
        <v>0</v>
      </c>
      <c r="P36" s="94" t="s">
        <v>267</v>
      </c>
      <c r="Q36" s="91"/>
    </row>
    <row r="37" spans="2:17" ht="38.25" x14ac:dyDescent="0.25">
      <c r="B37" s="228">
        <v>6.5</v>
      </c>
      <c r="C37" s="134" t="s">
        <v>350</v>
      </c>
      <c r="D37" s="134" t="s">
        <v>363</v>
      </c>
      <c r="E37" s="233"/>
      <c r="F37" s="134" t="s">
        <v>346</v>
      </c>
      <c r="G37" s="153" t="s">
        <v>187</v>
      </c>
      <c r="H37" s="251" t="s">
        <v>397</v>
      </c>
      <c r="I37" s="234"/>
      <c r="J37" s="153" t="s">
        <v>282</v>
      </c>
      <c r="K37" s="153" t="s">
        <v>246</v>
      </c>
      <c r="L37" s="210" t="s">
        <v>259</v>
      </c>
      <c r="M37" s="210">
        <v>1</v>
      </c>
      <c r="N37" s="125">
        <v>0</v>
      </c>
      <c r="O37" s="119">
        <f t="shared" si="8"/>
        <v>0</v>
      </c>
      <c r="P37" s="94" t="s">
        <v>267</v>
      </c>
      <c r="Q37" s="91"/>
    </row>
    <row r="38" spans="2:17" x14ac:dyDescent="0.25">
      <c r="B38" s="228">
        <v>6.6</v>
      </c>
      <c r="C38" s="134" t="s">
        <v>283</v>
      </c>
      <c r="D38" s="134" t="s">
        <v>359</v>
      </c>
      <c r="E38" s="134"/>
      <c r="F38" s="134"/>
      <c r="G38" s="153" t="s">
        <v>379</v>
      </c>
      <c r="H38" s="251" t="s">
        <v>397</v>
      </c>
      <c r="I38" s="234"/>
      <c r="J38" s="153" t="s">
        <v>396</v>
      </c>
      <c r="K38" s="153" t="s">
        <v>260</v>
      </c>
      <c r="L38" s="210" t="s">
        <v>259</v>
      </c>
      <c r="M38" s="210">
        <v>2</v>
      </c>
      <c r="N38" s="125">
        <v>0</v>
      </c>
      <c r="O38" s="119">
        <f t="shared" ref="O38" si="9">M38*N38</f>
        <v>0</v>
      </c>
      <c r="P38" s="94" t="s">
        <v>267</v>
      </c>
      <c r="Q38" s="91"/>
    </row>
    <row r="39" spans="2:17" s="63" customFormat="1" ht="2.1" customHeight="1" x14ac:dyDescent="0.25">
      <c r="B39" s="89"/>
      <c r="C39" s="78"/>
      <c r="D39" s="78"/>
      <c r="E39" s="78"/>
      <c r="F39" s="78"/>
      <c r="G39" s="78"/>
      <c r="H39" s="242"/>
      <c r="I39" s="78"/>
      <c r="J39" s="78"/>
      <c r="K39" s="78"/>
      <c r="L39" s="78"/>
      <c r="M39" s="77"/>
      <c r="N39" s="77"/>
      <c r="O39" s="121"/>
      <c r="P39" s="78"/>
      <c r="Q39" s="79"/>
    </row>
    <row r="40" spans="2:17" s="63" customFormat="1" ht="15" customHeight="1" thickBot="1" x14ac:dyDescent="0.3">
      <c r="B40" s="219" t="s">
        <v>119</v>
      </c>
      <c r="C40" s="220"/>
      <c r="D40" s="220"/>
      <c r="E40" s="116"/>
      <c r="F40" s="116"/>
      <c r="G40" s="116"/>
      <c r="H40" s="243"/>
      <c r="I40" s="116"/>
      <c r="J40" s="116"/>
      <c r="K40" s="116"/>
      <c r="L40" s="116"/>
      <c r="M40" s="117"/>
      <c r="N40" s="117"/>
      <c r="O40" s="132">
        <f>SUBTOTAL(9,O32:O39)</f>
        <v>0</v>
      </c>
      <c r="P40" s="116"/>
      <c r="Q40" s="118"/>
    </row>
    <row r="41" spans="2:17" ht="26.25" thickTop="1" x14ac:dyDescent="0.25">
      <c r="B41" s="223">
        <v>7</v>
      </c>
      <c r="C41" s="214" t="s">
        <v>387</v>
      </c>
      <c r="D41" s="214"/>
      <c r="E41" s="87"/>
      <c r="F41" s="87"/>
      <c r="G41" s="72"/>
      <c r="H41" s="241"/>
      <c r="I41" s="72"/>
      <c r="J41" s="72"/>
      <c r="K41" s="72"/>
      <c r="L41" s="72"/>
      <c r="M41" s="73"/>
      <c r="N41" s="74"/>
      <c r="O41" s="120" t="s">
        <v>112</v>
      </c>
      <c r="P41" s="75"/>
      <c r="Q41" s="76"/>
    </row>
    <row r="42" spans="2:17" ht="132" customHeight="1" x14ac:dyDescent="0.25">
      <c r="B42" s="208">
        <v>7.1</v>
      </c>
      <c r="C42" s="134" t="s">
        <v>380</v>
      </c>
      <c r="D42" s="134" t="s">
        <v>358</v>
      </c>
      <c r="E42" s="134" t="s">
        <v>288</v>
      </c>
      <c r="F42" s="134"/>
      <c r="G42" s="153"/>
      <c r="H42" s="251" t="s">
        <v>397</v>
      </c>
      <c r="I42" s="234"/>
      <c r="J42" s="153" t="s">
        <v>282</v>
      </c>
      <c r="K42" s="153" t="s">
        <v>246</v>
      </c>
      <c r="L42" s="210" t="s">
        <v>259</v>
      </c>
      <c r="M42" s="210">
        <v>6</v>
      </c>
      <c r="N42" s="125">
        <v>0</v>
      </c>
      <c r="O42" s="119">
        <f t="shared" ref="O42" si="10">M42*N42</f>
        <v>0</v>
      </c>
      <c r="P42" s="94" t="s">
        <v>267</v>
      </c>
      <c r="Q42" s="91" t="s">
        <v>376</v>
      </c>
    </row>
    <row r="43" spans="2:17" ht="25.5" x14ac:dyDescent="0.25">
      <c r="B43" s="208">
        <v>7.2</v>
      </c>
      <c r="C43" s="134" t="s">
        <v>290</v>
      </c>
      <c r="D43" s="134" t="s">
        <v>359</v>
      </c>
      <c r="E43" s="233"/>
      <c r="F43" s="134" t="s">
        <v>289</v>
      </c>
      <c r="G43" s="153" t="s">
        <v>187</v>
      </c>
      <c r="H43" s="251" t="s">
        <v>397</v>
      </c>
      <c r="I43" s="234"/>
      <c r="J43" s="153" t="s">
        <v>282</v>
      </c>
      <c r="K43" s="153" t="s">
        <v>246</v>
      </c>
      <c r="L43" s="210" t="s">
        <v>259</v>
      </c>
      <c r="M43" s="210">
        <v>6</v>
      </c>
      <c r="N43" s="125">
        <v>0</v>
      </c>
      <c r="O43" s="119">
        <f>M43*N43</f>
        <v>0</v>
      </c>
      <c r="P43" s="94" t="s">
        <v>267</v>
      </c>
      <c r="Q43" s="91"/>
    </row>
    <row r="44" spans="2:17" x14ac:dyDescent="0.25">
      <c r="B44" s="208">
        <v>7.3</v>
      </c>
      <c r="C44" s="134" t="s">
        <v>248</v>
      </c>
      <c r="D44" s="134" t="s">
        <v>359</v>
      </c>
      <c r="E44" s="233"/>
      <c r="F44" s="134" t="s">
        <v>257</v>
      </c>
      <c r="G44" s="153" t="s">
        <v>187</v>
      </c>
      <c r="H44" s="251" t="s">
        <v>397</v>
      </c>
      <c r="I44" s="234"/>
      <c r="J44" s="153" t="s">
        <v>282</v>
      </c>
      <c r="K44" s="153" t="s">
        <v>246</v>
      </c>
      <c r="L44" s="210" t="s">
        <v>259</v>
      </c>
      <c r="M44" s="210">
        <v>6</v>
      </c>
      <c r="N44" s="125">
        <v>0</v>
      </c>
      <c r="O44" s="119">
        <f t="shared" ref="O44" si="11">M44*N44</f>
        <v>0</v>
      </c>
      <c r="P44" s="94" t="s">
        <v>267</v>
      </c>
      <c r="Q44" s="91"/>
    </row>
    <row r="45" spans="2:17" x14ac:dyDescent="0.25">
      <c r="B45" s="208">
        <v>7.4</v>
      </c>
      <c r="C45" s="134" t="s">
        <v>283</v>
      </c>
      <c r="D45" s="134" t="s">
        <v>359</v>
      </c>
      <c r="E45" s="134"/>
      <c r="F45" s="134"/>
      <c r="G45" s="153" t="s">
        <v>379</v>
      </c>
      <c r="H45" s="251" t="s">
        <v>397</v>
      </c>
      <c r="I45" s="234"/>
      <c r="J45" s="153" t="s">
        <v>396</v>
      </c>
      <c r="K45" s="153" t="s">
        <v>260</v>
      </c>
      <c r="L45" s="210" t="s">
        <v>259</v>
      </c>
      <c r="M45" s="210">
        <v>6</v>
      </c>
      <c r="N45" s="125">
        <v>0</v>
      </c>
      <c r="O45" s="119">
        <f t="shared" ref="O45" si="12">M45*N45</f>
        <v>0</v>
      </c>
      <c r="P45" s="94" t="s">
        <v>267</v>
      </c>
      <c r="Q45" s="91"/>
    </row>
    <row r="46" spans="2:17" s="63" customFormat="1" ht="2.1" customHeight="1" x14ac:dyDescent="0.25">
      <c r="B46" s="89"/>
      <c r="C46" s="78"/>
      <c r="D46" s="78"/>
      <c r="E46" s="78"/>
      <c r="F46" s="78"/>
      <c r="G46" s="78"/>
      <c r="H46" s="252"/>
      <c r="I46" s="78"/>
      <c r="J46" s="78"/>
      <c r="K46" s="78"/>
      <c r="L46" s="78"/>
      <c r="M46" s="77"/>
      <c r="N46" s="77"/>
      <c r="O46" s="121"/>
      <c r="P46" s="78"/>
      <c r="Q46" s="79"/>
    </row>
    <row r="47" spans="2:17" s="63" customFormat="1" ht="15" customHeight="1" thickBot="1" x14ac:dyDescent="0.3">
      <c r="B47" s="219" t="s">
        <v>120</v>
      </c>
      <c r="C47" s="220"/>
      <c r="D47" s="220"/>
      <c r="E47" s="116"/>
      <c r="F47" s="116"/>
      <c r="G47" s="116"/>
      <c r="H47" s="253"/>
      <c r="I47" s="116"/>
      <c r="J47" s="116"/>
      <c r="K47" s="116"/>
      <c r="L47" s="116"/>
      <c r="M47" s="117"/>
      <c r="N47" s="117"/>
      <c r="O47" s="132">
        <f>SUBTOTAL(9,O41:O46)</f>
        <v>0</v>
      </c>
      <c r="P47" s="116"/>
      <c r="Q47" s="118"/>
    </row>
    <row r="48" spans="2:17" ht="13.5" thickTop="1" x14ac:dyDescent="0.25">
      <c r="B48" s="213">
        <v>8</v>
      </c>
      <c r="C48" s="214" t="s">
        <v>388</v>
      </c>
      <c r="D48" s="214"/>
      <c r="E48" s="87"/>
      <c r="F48" s="87"/>
      <c r="G48" s="72"/>
      <c r="H48" s="254"/>
      <c r="I48" s="72"/>
      <c r="J48" s="72"/>
      <c r="K48" s="72"/>
      <c r="L48" s="72"/>
      <c r="M48" s="73"/>
      <c r="N48" s="74"/>
      <c r="O48" s="120" t="s">
        <v>112</v>
      </c>
      <c r="P48" s="75"/>
      <c r="Q48" s="76"/>
    </row>
    <row r="49" spans="2:17" ht="25.5" x14ac:dyDescent="0.25">
      <c r="B49" s="208">
        <v>8.1</v>
      </c>
      <c r="C49" s="134" t="s">
        <v>291</v>
      </c>
      <c r="D49" s="134" t="s">
        <v>359</v>
      </c>
      <c r="E49" s="233"/>
      <c r="F49" s="134" t="s">
        <v>292</v>
      </c>
      <c r="G49" s="153"/>
      <c r="H49" s="251" t="s">
        <v>397</v>
      </c>
      <c r="I49" s="234"/>
      <c r="J49" s="153" t="s">
        <v>282</v>
      </c>
      <c r="K49" s="153" t="s">
        <v>246</v>
      </c>
      <c r="L49" s="210" t="s">
        <v>259</v>
      </c>
      <c r="M49" s="210">
        <v>1</v>
      </c>
      <c r="N49" s="125">
        <v>0</v>
      </c>
      <c r="O49" s="119">
        <f t="shared" ref="O49" si="13">M49*N49</f>
        <v>0</v>
      </c>
      <c r="P49" s="94" t="s">
        <v>267</v>
      </c>
      <c r="Q49" s="91"/>
    </row>
    <row r="50" spans="2:17" x14ac:dyDescent="0.25">
      <c r="B50" s="208">
        <v>8.1999999999999993</v>
      </c>
      <c r="C50" s="134" t="s">
        <v>293</v>
      </c>
      <c r="D50" s="134" t="s">
        <v>359</v>
      </c>
      <c r="E50" s="233"/>
      <c r="F50" s="134" t="s">
        <v>301</v>
      </c>
      <c r="G50" s="153" t="s">
        <v>187</v>
      </c>
      <c r="H50" s="251" t="s">
        <v>397</v>
      </c>
      <c r="I50" s="235"/>
      <c r="J50" s="224" t="s">
        <v>282</v>
      </c>
      <c r="K50" s="153" t="s">
        <v>246</v>
      </c>
      <c r="L50" s="210" t="s">
        <v>259</v>
      </c>
      <c r="M50" s="210">
        <v>3</v>
      </c>
      <c r="N50" s="125">
        <v>0</v>
      </c>
      <c r="O50" s="119">
        <f t="shared" ref="O50:O53" si="14">M50*N50</f>
        <v>0</v>
      </c>
      <c r="P50" s="94" t="s">
        <v>267</v>
      </c>
      <c r="Q50" s="91"/>
    </row>
    <row r="51" spans="2:17" x14ac:dyDescent="0.25">
      <c r="B51" s="208">
        <v>8.3000000000000007</v>
      </c>
      <c r="C51" s="134" t="s">
        <v>294</v>
      </c>
      <c r="D51" s="134" t="s">
        <v>359</v>
      </c>
      <c r="E51" s="233"/>
      <c r="F51" s="134" t="s">
        <v>302</v>
      </c>
      <c r="G51" s="153" t="s">
        <v>187</v>
      </c>
      <c r="H51" s="251" t="s">
        <v>397</v>
      </c>
      <c r="I51" s="235"/>
      <c r="J51" s="224" t="s">
        <v>282</v>
      </c>
      <c r="K51" s="153" t="s">
        <v>246</v>
      </c>
      <c r="L51" s="210" t="s">
        <v>259</v>
      </c>
      <c r="M51" s="210">
        <v>4</v>
      </c>
      <c r="N51" s="125">
        <v>0</v>
      </c>
      <c r="O51" s="119">
        <f t="shared" si="14"/>
        <v>0</v>
      </c>
      <c r="P51" s="94" t="s">
        <v>267</v>
      </c>
      <c r="Q51" s="91"/>
    </row>
    <row r="52" spans="2:17" x14ac:dyDescent="0.25">
      <c r="B52" s="208">
        <v>8.4</v>
      </c>
      <c r="C52" s="134" t="s">
        <v>295</v>
      </c>
      <c r="D52" s="134" t="s">
        <v>359</v>
      </c>
      <c r="E52" s="233"/>
      <c r="F52" s="134" t="s">
        <v>303</v>
      </c>
      <c r="G52" s="153" t="s">
        <v>187</v>
      </c>
      <c r="H52" s="251" t="s">
        <v>397</v>
      </c>
      <c r="I52" s="235"/>
      <c r="J52" s="224" t="s">
        <v>282</v>
      </c>
      <c r="K52" s="153" t="s">
        <v>246</v>
      </c>
      <c r="L52" s="210" t="s">
        <v>259</v>
      </c>
      <c r="M52" s="210">
        <v>10</v>
      </c>
      <c r="N52" s="125">
        <v>0</v>
      </c>
      <c r="O52" s="119">
        <f t="shared" si="14"/>
        <v>0</v>
      </c>
      <c r="P52" s="94" t="s">
        <v>267</v>
      </c>
      <c r="Q52" s="91"/>
    </row>
    <row r="53" spans="2:17" ht="12.75" customHeight="1" x14ac:dyDescent="0.25">
      <c r="B53" s="208">
        <v>8.5</v>
      </c>
      <c r="C53" s="134" t="s">
        <v>315</v>
      </c>
      <c r="D53" s="134" t="s">
        <v>359</v>
      </c>
      <c r="E53" s="233"/>
      <c r="F53" s="134" t="s">
        <v>304</v>
      </c>
      <c r="G53" s="153" t="s">
        <v>187</v>
      </c>
      <c r="H53" s="251" t="s">
        <v>397</v>
      </c>
      <c r="I53" s="235"/>
      <c r="J53" s="224" t="s">
        <v>282</v>
      </c>
      <c r="K53" s="153" t="s">
        <v>246</v>
      </c>
      <c r="L53" s="210" t="s">
        <v>259</v>
      </c>
      <c r="M53" s="210">
        <v>10</v>
      </c>
      <c r="N53" s="125">
        <v>0</v>
      </c>
      <c r="O53" s="119">
        <f t="shared" si="14"/>
        <v>0</v>
      </c>
      <c r="P53" s="94" t="s">
        <v>267</v>
      </c>
      <c r="Q53" s="91"/>
    </row>
    <row r="54" spans="2:17" ht="12.75" customHeight="1" x14ac:dyDescent="0.25">
      <c r="B54" s="208">
        <v>8.6</v>
      </c>
      <c r="C54" s="134" t="s">
        <v>316</v>
      </c>
      <c r="D54" s="134" t="s">
        <v>359</v>
      </c>
      <c r="E54" s="233"/>
      <c r="F54" s="134" t="s">
        <v>305</v>
      </c>
      <c r="G54" s="153" t="s">
        <v>187</v>
      </c>
      <c r="H54" s="251" t="s">
        <v>397</v>
      </c>
      <c r="I54" s="234"/>
      <c r="J54" s="153" t="s">
        <v>282</v>
      </c>
      <c r="K54" s="153" t="s">
        <v>246</v>
      </c>
      <c r="L54" s="210" t="s">
        <v>259</v>
      </c>
      <c r="M54" s="210">
        <v>10</v>
      </c>
      <c r="N54" s="125">
        <v>0</v>
      </c>
      <c r="O54" s="119">
        <f t="shared" ref="O54:O65" si="15">M54*N54</f>
        <v>0</v>
      </c>
      <c r="P54" s="94" t="s">
        <v>267</v>
      </c>
      <c r="Q54" s="91"/>
    </row>
    <row r="55" spans="2:17" x14ac:dyDescent="0.25">
      <c r="B55" s="208">
        <v>8.6999999999999993</v>
      </c>
      <c r="C55" s="134" t="s">
        <v>296</v>
      </c>
      <c r="D55" s="134" t="s">
        <v>359</v>
      </c>
      <c r="E55" s="233"/>
      <c r="F55" s="134" t="s">
        <v>306</v>
      </c>
      <c r="G55" s="153" t="s">
        <v>187</v>
      </c>
      <c r="H55" s="251" t="s">
        <v>397</v>
      </c>
      <c r="I55" s="234"/>
      <c r="J55" s="153" t="s">
        <v>282</v>
      </c>
      <c r="K55" s="153" t="s">
        <v>246</v>
      </c>
      <c r="L55" s="210" t="s">
        <v>259</v>
      </c>
      <c r="M55" s="210">
        <v>3</v>
      </c>
      <c r="N55" s="125">
        <v>0</v>
      </c>
      <c r="O55" s="119">
        <f t="shared" ref="O55:O58" si="16">M55*N55</f>
        <v>0</v>
      </c>
      <c r="P55" s="94" t="s">
        <v>267</v>
      </c>
      <c r="Q55" s="91"/>
    </row>
    <row r="56" spans="2:17" ht="25.5" x14ac:dyDescent="0.25">
      <c r="B56" s="208">
        <v>8.8000000000000007</v>
      </c>
      <c r="C56" s="134" t="s">
        <v>317</v>
      </c>
      <c r="D56" s="134" t="s">
        <v>359</v>
      </c>
      <c r="E56" s="233"/>
      <c r="F56" s="134" t="s">
        <v>307</v>
      </c>
      <c r="G56" s="153" t="s">
        <v>187</v>
      </c>
      <c r="H56" s="251" t="s">
        <v>397</v>
      </c>
      <c r="I56" s="234"/>
      <c r="J56" s="153" t="s">
        <v>282</v>
      </c>
      <c r="K56" s="153" t="s">
        <v>246</v>
      </c>
      <c r="L56" s="210" t="s">
        <v>259</v>
      </c>
      <c r="M56" s="210">
        <v>3</v>
      </c>
      <c r="N56" s="125">
        <v>0</v>
      </c>
      <c r="O56" s="119">
        <f t="shared" si="16"/>
        <v>0</v>
      </c>
      <c r="P56" s="94" t="s">
        <v>267</v>
      </c>
      <c r="Q56" s="91"/>
    </row>
    <row r="57" spans="2:17" x14ac:dyDescent="0.25">
      <c r="B57" s="208">
        <v>8.9</v>
      </c>
      <c r="C57" s="134" t="s">
        <v>297</v>
      </c>
      <c r="D57" s="134" t="s">
        <v>359</v>
      </c>
      <c r="E57" s="233"/>
      <c r="F57" s="134" t="s">
        <v>308</v>
      </c>
      <c r="G57" s="153" t="s">
        <v>187</v>
      </c>
      <c r="H57" s="251" t="s">
        <v>397</v>
      </c>
      <c r="I57" s="234"/>
      <c r="J57" s="153" t="s">
        <v>282</v>
      </c>
      <c r="K57" s="153" t="s">
        <v>246</v>
      </c>
      <c r="L57" s="210" t="s">
        <v>259</v>
      </c>
      <c r="M57" s="210">
        <v>2</v>
      </c>
      <c r="N57" s="125">
        <v>0</v>
      </c>
      <c r="O57" s="119">
        <f t="shared" si="16"/>
        <v>0</v>
      </c>
      <c r="P57" s="94" t="s">
        <v>267</v>
      </c>
      <c r="Q57" s="91"/>
    </row>
    <row r="58" spans="2:17" x14ac:dyDescent="0.25">
      <c r="B58" s="209">
        <v>8.1</v>
      </c>
      <c r="C58" s="134" t="s">
        <v>298</v>
      </c>
      <c r="D58" s="134" t="s">
        <v>359</v>
      </c>
      <c r="E58" s="233"/>
      <c r="F58" s="134" t="s">
        <v>309</v>
      </c>
      <c r="G58" s="153" t="s">
        <v>187</v>
      </c>
      <c r="H58" s="251" t="s">
        <v>397</v>
      </c>
      <c r="I58" s="234"/>
      <c r="J58" s="153" t="s">
        <v>282</v>
      </c>
      <c r="K58" s="153" t="s">
        <v>246</v>
      </c>
      <c r="L58" s="210" t="s">
        <v>259</v>
      </c>
      <c r="M58" s="210">
        <v>3</v>
      </c>
      <c r="N58" s="125">
        <v>0</v>
      </c>
      <c r="O58" s="119">
        <f t="shared" si="16"/>
        <v>0</v>
      </c>
      <c r="P58" s="94" t="s">
        <v>267</v>
      </c>
      <c r="Q58" s="91"/>
    </row>
    <row r="59" spans="2:17" x14ac:dyDescent="0.25">
      <c r="B59" s="208">
        <v>8.11</v>
      </c>
      <c r="C59" s="134" t="s">
        <v>325</v>
      </c>
      <c r="D59" s="134" t="s">
        <v>363</v>
      </c>
      <c r="E59" s="233"/>
      <c r="F59" s="134" t="s">
        <v>326</v>
      </c>
      <c r="G59" s="84"/>
      <c r="H59" s="251" t="s">
        <v>397</v>
      </c>
      <c r="I59" s="236"/>
      <c r="J59" s="153" t="s">
        <v>282</v>
      </c>
      <c r="K59" s="153" t="s">
        <v>246</v>
      </c>
      <c r="L59" s="210" t="s">
        <v>259</v>
      </c>
      <c r="M59" s="210">
        <v>1</v>
      </c>
      <c r="N59" s="125">
        <v>0</v>
      </c>
      <c r="O59" s="119">
        <f t="shared" ref="O59" si="17">M59*N59</f>
        <v>0</v>
      </c>
      <c r="P59" s="94" t="s">
        <v>267</v>
      </c>
      <c r="Q59" s="91"/>
    </row>
    <row r="60" spans="2:17" x14ac:dyDescent="0.25">
      <c r="B60" s="209">
        <v>8.1199999999999992</v>
      </c>
      <c r="C60" s="134" t="s">
        <v>319</v>
      </c>
      <c r="D60" s="134" t="s">
        <v>363</v>
      </c>
      <c r="E60" s="233"/>
      <c r="F60" s="134" t="s">
        <v>312</v>
      </c>
      <c r="G60" s="153" t="s">
        <v>187</v>
      </c>
      <c r="H60" s="251" t="s">
        <v>397</v>
      </c>
      <c r="I60" s="234"/>
      <c r="J60" s="153" t="s">
        <v>282</v>
      </c>
      <c r="K60" s="153" t="s">
        <v>246</v>
      </c>
      <c r="L60" s="210" t="s">
        <v>259</v>
      </c>
      <c r="M60" s="210">
        <v>6</v>
      </c>
      <c r="N60" s="125">
        <v>0</v>
      </c>
      <c r="O60" s="119">
        <f>M60*N60</f>
        <v>0</v>
      </c>
      <c r="P60" s="94" t="s">
        <v>267</v>
      </c>
      <c r="Q60" s="91"/>
    </row>
    <row r="61" spans="2:17" x14ac:dyDescent="0.25">
      <c r="B61" s="209">
        <v>8.1300000000000008</v>
      </c>
      <c r="C61" s="134" t="s">
        <v>318</v>
      </c>
      <c r="D61" s="134" t="s">
        <v>359</v>
      </c>
      <c r="E61" s="233"/>
      <c r="F61" s="134" t="s">
        <v>310</v>
      </c>
      <c r="G61" s="153" t="s">
        <v>187</v>
      </c>
      <c r="H61" s="251" t="s">
        <v>397</v>
      </c>
      <c r="I61" s="234"/>
      <c r="J61" s="153" t="s">
        <v>282</v>
      </c>
      <c r="K61" s="153" t="s">
        <v>246</v>
      </c>
      <c r="L61" s="210" t="s">
        <v>259</v>
      </c>
      <c r="M61" s="210">
        <v>5</v>
      </c>
      <c r="N61" s="125">
        <v>0</v>
      </c>
      <c r="O61" s="119">
        <f t="shared" ref="O61:O64" si="18">M61*N61</f>
        <v>0</v>
      </c>
      <c r="P61" s="94" t="s">
        <v>267</v>
      </c>
      <c r="Q61" s="91"/>
    </row>
    <row r="62" spans="2:17" ht="38.25" x14ac:dyDescent="0.25">
      <c r="B62" s="209">
        <v>8.14</v>
      </c>
      <c r="C62" s="134" t="s">
        <v>352</v>
      </c>
      <c r="D62" s="134" t="s">
        <v>363</v>
      </c>
      <c r="E62" s="233"/>
      <c r="F62" s="134" t="s">
        <v>311</v>
      </c>
      <c r="G62" s="153" t="s">
        <v>187</v>
      </c>
      <c r="H62" s="251" t="s">
        <v>397</v>
      </c>
      <c r="I62" s="234"/>
      <c r="J62" s="153" t="s">
        <v>282</v>
      </c>
      <c r="K62" s="153" t="s">
        <v>246</v>
      </c>
      <c r="L62" s="210" t="s">
        <v>259</v>
      </c>
      <c r="M62" s="210">
        <v>2</v>
      </c>
      <c r="N62" s="125">
        <v>0</v>
      </c>
      <c r="O62" s="119">
        <f t="shared" si="18"/>
        <v>0</v>
      </c>
      <c r="P62" s="94" t="s">
        <v>267</v>
      </c>
      <c r="Q62" s="91"/>
    </row>
    <row r="63" spans="2:17" x14ac:dyDescent="0.25">
      <c r="B63" s="209">
        <v>8.15</v>
      </c>
      <c r="C63" s="134" t="s">
        <v>299</v>
      </c>
      <c r="D63" s="134" t="s">
        <v>359</v>
      </c>
      <c r="E63" s="233"/>
      <c r="F63" s="134" t="s">
        <v>313</v>
      </c>
      <c r="G63" s="153" t="s">
        <v>187</v>
      </c>
      <c r="H63" s="251" t="s">
        <v>397</v>
      </c>
      <c r="I63" s="234"/>
      <c r="J63" s="153" t="s">
        <v>282</v>
      </c>
      <c r="K63" s="153" t="s">
        <v>246</v>
      </c>
      <c r="L63" s="210" t="s">
        <v>259</v>
      </c>
      <c r="M63" s="210">
        <v>2</v>
      </c>
      <c r="N63" s="125">
        <v>0</v>
      </c>
      <c r="O63" s="119">
        <f t="shared" si="18"/>
        <v>0</v>
      </c>
      <c r="P63" s="94" t="s">
        <v>267</v>
      </c>
      <c r="Q63" s="91"/>
    </row>
    <row r="64" spans="2:17" x14ac:dyDescent="0.25">
      <c r="B64" s="209">
        <v>8.16</v>
      </c>
      <c r="C64" s="134" t="s">
        <v>300</v>
      </c>
      <c r="D64" s="134" t="s">
        <v>359</v>
      </c>
      <c r="E64" s="233"/>
      <c r="F64" s="134" t="s">
        <v>314</v>
      </c>
      <c r="G64" s="153" t="s">
        <v>187</v>
      </c>
      <c r="H64" s="251" t="s">
        <v>397</v>
      </c>
      <c r="I64" s="234"/>
      <c r="J64" s="153" t="s">
        <v>282</v>
      </c>
      <c r="K64" s="153" t="s">
        <v>246</v>
      </c>
      <c r="L64" s="210" t="s">
        <v>259</v>
      </c>
      <c r="M64" s="210">
        <v>2</v>
      </c>
      <c r="N64" s="125">
        <v>0</v>
      </c>
      <c r="O64" s="119">
        <f t="shared" si="18"/>
        <v>0</v>
      </c>
      <c r="P64" s="94" t="s">
        <v>267</v>
      </c>
      <c r="Q64" s="91"/>
    </row>
    <row r="65" spans="2:17" x14ac:dyDescent="0.25">
      <c r="B65" s="209">
        <v>8.17</v>
      </c>
      <c r="C65" s="134" t="s">
        <v>283</v>
      </c>
      <c r="D65" s="134" t="s">
        <v>359</v>
      </c>
      <c r="E65" s="233"/>
      <c r="F65" s="134"/>
      <c r="G65" s="153" t="s">
        <v>379</v>
      </c>
      <c r="H65" s="251" t="s">
        <v>397</v>
      </c>
      <c r="I65" s="234"/>
      <c r="J65" s="153" t="s">
        <v>396</v>
      </c>
      <c r="K65" s="153" t="s">
        <v>260</v>
      </c>
      <c r="L65" s="210" t="s">
        <v>259</v>
      </c>
      <c r="M65" s="210">
        <v>1</v>
      </c>
      <c r="N65" s="125">
        <v>0</v>
      </c>
      <c r="O65" s="119">
        <f t="shared" si="15"/>
        <v>0</v>
      </c>
      <c r="P65" s="94" t="s">
        <v>267</v>
      </c>
      <c r="Q65" s="91"/>
    </row>
    <row r="66" spans="2:17" s="63" customFormat="1" ht="2.1" customHeight="1" x14ac:dyDescent="0.25">
      <c r="B66" s="209"/>
      <c r="C66" s="78"/>
      <c r="D66" s="78"/>
      <c r="E66" s="78"/>
      <c r="F66" s="78"/>
      <c r="G66" s="78"/>
      <c r="H66" s="252"/>
      <c r="I66" s="78"/>
      <c r="J66" s="78"/>
      <c r="K66" s="78"/>
      <c r="L66" s="78"/>
      <c r="M66" s="77"/>
      <c r="N66" s="77"/>
      <c r="O66" s="121"/>
      <c r="P66" s="78"/>
      <c r="Q66" s="79"/>
    </row>
    <row r="67" spans="2:17" s="63" customFormat="1" ht="15" customHeight="1" thickBot="1" x14ac:dyDescent="0.3">
      <c r="B67" s="219" t="s">
        <v>256</v>
      </c>
      <c r="C67" s="220"/>
      <c r="D67" s="220"/>
      <c r="E67" s="116"/>
      <c r="F67" s="116"/>
      <c r="G67" s="116"/>
      <c r="H67" s="253"/>
      <c r="I67" s="116"/>
      <c r="J67" s="116"/>
      <c r="K67" s="116"/>
      <c r="L67" s="116"/>
      <c r="M67" s="117"/>
      <c r="N67" s="117"/>
      <c r="O67" s="132">
        <f>SUBTOTAL(9,O48:O66)</f>
        <v>0</v>
      </c>
      <c r="P67" s="116"/>
      <c r="Q67" s="118"/>
    </row>
    <row r="68" spans="2:17" ht="13.5" thickTop="1" x14ac:dyDescent="0.25">
      <c r="B68" s="213">
        <v>9</v>
      </c>
      <c r="C68" s="214" t="s">
        <v>389</v>
      </c>
      <c r="D68" s="214"/>
      <c r="E68" s="87"/>
      <c r="F68" s="87"/>
      <c r="G68" s="72" t="s">
        <v>321</v>
      </c>
      <c r="H68" s="254"/>
      <c r="I68" s="72"/>
      <c r="J68" s="72"/>
      <c r="K68" s="72"/>
      <c r="L68" s="72"/>
      <c r="M68" s="73"/>
      <c r="N68" s="74"/>
      <c r="O68" s="120" t="s">
        <v>112</v>
      </c>
      <c r="P68" s="75"/>
      <c r="Q68" s="76"/>
    </row>
    <row r="69" spans="2:17" x14ac:dyDescent="0.25">
      <c r="B69" s="208">
        <v>12.1</v>
      </c>
      <c r="C69" s="134" t="s">
        <v>323</v>
      </c>
      <c r="D69" s="134"/>
      <c r="E69" s="134"/>
      <c r="F69" s="134"/>
      <c r="G69" s="153" t="s">
        <v>324</v>
      </c>
      <c r="H69" s="251" t="s">
        <v>398</v>
      </c>
      <c r="I69" s="234"/>
      <c r="J69" s="153" t="s">
        <v>282</v>
      </c>
      <c r="K69" s="153" t="s">
        <v>272</v>
      </c>
      <c r="L69" s="210" t="s">
        <v>275</v>
      </c>
      <c r="M69" s="210">
        <v>1</v>
      </c>
      <c r="N69" s="125">
        <v>0</v>
      </c>
      <c r="O69" s="119">
        <f t="shared" ref="O69:O71" si="19">M69*N69</f>
        <v>0</v>
      </c>
      <c r="P69" s="94" t="s">
        <v>267</v>
      </c>
      <c r="Q69" s="91"/>
    </row>
    <row r="70" spans="2:17" ht="25.5" x14ac:dyDescent="0.25">
      <c r="B70" s="208">
        <v>12.2</v>
      </c>
      <c r="C70" s="134" t="s">
        <v>366</v>
      </c>
      <c r="D70" s="134"/>
      <c r="E70" s="134"/>
      <c r="F70" s="134"/>
      <c r="G70" s="153" t="s">
        <v>322</v>
      </c>
      <c r="H70" s="251" t="s">
        <v>397</v>
      </c>
      <c r="I70" s="234"/>
      <c r="J70" s="153" t="s">
        <v>282</v>
      </c>
      <c r="K70" s="153" t="s">
        <v>273</v>
      </c>
      <c r="L70" s="210" t="s">
        <v>274</v>
      </c>
      <c r="M70" s="210">
        <v>1</v>
      </c>
      <c r="N70" s="125">
        <v>0</v>
      </c>
      <c r="O70" s="119">
        <f t="shared" si="19"/>
        <v>0</v>
      </c>
      <c r="P70" s="94" t="s">
        <v>267</v>
      </c>
      <c r="Q70" s="91"/>
    </row>
    <row r="71" spans="2:17" x14ac:dyDescent="0.25">
      <c r="B71" s="208">
        <v>12.3</v>
      </c>
      <c r="C71" s="134" t="s">
        <v>268</v>
      </c>
      <c r="D71" s="134"/>
      <c r="E71" s="134"/>
      <c r="F71" s="134"/>
      <c r="G71" s="153" t="s">
        <v>269</v>
      </c>
      <c r="H71" s="251" t="s">
        <v>397</v>
      </c>
      <c r="I71" s="234"/>
      <c r="J71" s="153" t="s">
        <v>282</v>
      </c>
      <c r="K71" s="153" t="s">
        <v>270</v>
      </c>
      <c r="L71" s="210" t="s">
        <v>271</v>
      </c>
      <c r="M71" s="210">
        <v>1</v>
      </c>
      <c r="N71" s="125">
        <v>0</v>
      </c>
      <c r="O71" s="119">
        <f t="shared" si="19"/>
        <v>0</v>
      </c>
      <c r="P71" s="94" t="s">
        <v>267</v>
      </c>
      <c r="Q71" s="91"/>
    </row>
    <row r="72" spans="2:17" s="63" customFormat="1" ht="2.1" customHeight="1" x14ac:dyDescent="0.25">
      <c r="B72" s="89"/>
      <c r="C72" s="78"/>
      <c r="D72" s="78"/>
      <c r="E72" s="78"/>
      <c r="F72" s="78"/>
      <c r="G72" s="78"/>
      <c r="H72" s="242"/>
      <c r="I72" s="78"/>
      <c r="J72" s="78"/>
      <c r="K72" s="78"/>
      <c r="L72" s="78"/>
      <c r="M72" s="77"/>
      <c r="N72" s="77"/>
      <c r="O72" s="121"/>
      <c r="P72" s="78"/>
      <c r="Q72" s="79"/>
    </row>
    <row r="73" spans="2:17" s="63" customFormat="1" ht="15" customHeight="1" thickBot="1" x14ac:dyDescent="0.3">
      <c r="B73" s="219" t="s">
        <v>251</v>
      </c>
      <c r="C73" s="220"/>
      <c r="D73" s="220"/>
      <c r="E73" s="116"/>
      <c r="F73" s="116"/>
      <c r="G73" s="116"/>
      <c r="H73" s="243"/>
      <c r="I73" s="116"/>
      <c r="J73" s="116"/>
      <c r="K73" s="116"/>
      <c r="L73" s="116"/>
      <c r="M73" s="117"/>
      <c r="N73" s="117"/>
      <c r="O73" s="132">
        <f>SUBTOTAL(9,O68:O72)</f>
        <v>0</v>
      </c>
      <c r="P73" s="116"/>
      <c r="Q73" s="118"/>
    </row>
    <row r="74" spans="2:17" ht="14.25" thickTop="1" thickBot="1" x14ac:dyDescent="0.3">
      <c r="B74" s="110" t="s">
        <v>48</v>
      </c>
      <c r="C74" s="111"/>
      <c r="D74" s="111"/>
      <c r="E74" s="111"/>
      <c r="F74" s="111"/>
      <c r="G74" s="111"/>
      <c r="H74" s="245"/>
      <c r="I74" s="111"/>
      <c r="J74" s="111"/>
      <c r="K74" s="111"/>
      <c r="L74" s="111"/>
      <c r="M74" s="112"/>
      <c r="N74" s="113"/>
      <c r="O74" s="122">
        <f>SUBTOTAL(9,O5:O73)</f>
        <v>0</v>
      </c>
      <c r="P74" s="114"/>
      <c r="Q74" s="115"/>
    </row>
    <row r="75" spans="2:17" ht="13.5" thickBot="1" x14ac:dyDescent="0.3">
      <c r="H75" s="246"/>
      <c r="Q75" s="67"/>
    </row>
    <row r="76" spans="2:17" ht="15" x14ac:dyDescent="0.25">
      <c r="B76" s="109" t="s">
        <v>367</v>
      </c>
      <c r="C76" s="102"/>
      <c r="D76" s="102"/>
      <c r="E76" s="102"/>
      <c r="F76" s="102"/>
      <c r="G76" s="102"/>
      <c r="H76" s="237"/>
      <c r="I76" s="102"/>
      <c r="J76" s="102"/>
      <c r="K76" s="102"/>
      <c r="L76" s="102"/>
      <c r="M76" s="102"/>
      <c r="N76" s="102"/>
      <c r="O76" s="102"/>
      <c r="P76" s="102"/>
      <c r="Q76" s="104"/>
    </row>
    <row r="77" spans="2:17" ht="51" x14ac:dyDescent="0.25">
      <c r="B77" s="100" t="s">
        <v>12</v>
      </c>
      <c r="C77" s="99" t="s">
        <v>79</v>
      </c>
      <c r="D77" s="99" t="s">
        <v>357</v>
      </c>
      <c r="E77" s="99" t="s">
        <v>369</v>
      </c>
      <c r="F77" s="99" t="s">
        <v>368</v>
      </c>
      <c r="G77" s="99" t="s">
        <v>80</v>
      </c>
      <c r="H77" s="239" t="s">
        <v>81</v>
      </c>
      <c r="I77" s="99"/>
      <c r="J77" s="99" t="s">
        <v>82</v>
      </c>
      <c r="K77" s="98" t="s">
        <v>102</v>
      </c>
      <c r="L77" s="99" t="s">
        <v>23</v>
      </c>
      <c r="M77" s="99" t="s">
        <v>1</v>
      </c>
      <c r="N77" s="99" t="s">
        <v>83</v>
      </c>
      <c r="O77" s="99" t="s">
        <v>47</v>
      </c>
      <c r="P77" s="99" t="s">
        <v>18</v>
      </c>
      <c r="Q77" s="66" t="s">
        <v>184</v>
      </c>
    </row>
    <row r="78" spans="2:17" x14ac:dyDescent="0.25">
      <c r="B78" s="68"/>
      <c r="C78" s="69"/>
      <c r="D78" s="69"/>
      <c r="E78" s="69"/>
      <c r="F78" s="69"/>
      <c r="G78" s="69"/>
      <c r="H78" s="247"/>
      <c r="I78" s="69"/>
      <c r="J78" s="69"/>
      <c r="K78" s="69"/>
      <c r="L78" s="69"/>
      <c r="M78" s="69"/>
      <c r="N78" s="70" t="s">
        <v>101</v>
      </c>
      <c r="O78" s="90"/>
      <c r="P78" s="83"/>
      <c r="Q78" s="133"/>
    </row>
    <row r="79" spans="2:17" x14ac:dyDescent="0.25">
      <c r="B79" s="213">
        <v>10</v>
      </c>
      <c r="C79" s="214" t="s">
        <v>390</v>
      </c>
      <c r="D79" s="214"/>
      <c r="E79" s="88"/>
      <c r="F79" s="88"/>
      <c r="G79" s="84"/>
      <c r="H79" s="244"/>
      <c r="I79" s="84"/>
      <c r="J79" s="85"/>
      <c r="K79" s="84"/>
      <c r="L79" s="86"/>
      <c r="M79" s="86"/>
      <c r="N79" s="75"/>
      <c r="O79" s="123" t="s">
        <v>112</v>
      </c>
      <c r="P79" s="75"/>
      <c r="Q79" s="80"/>
    </row>
    <row r="80" spans="2:17" ht="25.5" x14ac:dyDescent="0.25">
      <c r="B80" s="208">
        <v>10.1</v>
      </c>
      <c r="C80" s="134" t="s">
        <v>320</v>
      </c>
      <c r="D80" s="255" t="s">
        <v>359</v>
      </c>
      <c r="E80" s="134" t="s">
        <v>285</v>
      </c>
      <c r="F80" s="134"/>
      <c r="G80" s="153"/>
      <c r="H80" s="251" t="s">
        <v>399</v>
      </c>
      <c r="I80" s="234"/>
      <c r="J80" s="153" t="s">
        <v>282</v>
      </c>
      <c r="K80" s="153" t="s">
        <v>246</v>
      </c>
      <c r="L80" s="210" t="s">
        <v>259</v>
      </c>
      <c r="M80" s="210">
        <v>1</v>
      </c>
      <c r="N80" s="125">
        <v>0</v>
      </c>
      <c r="O80" s="119">
        <f t="shared" ref="O80" si="20">M80*N80</f>
        <v>0</v>
      </c>
      <c r="P80" s="94" t="s">
        <v>267</v>
      </c>
      <c r="Q80" s="91"/>
    </row>
    <row r="81" spans="2:17" x14ac:dyDescent="0.25">
      <c r="B81" s="208">
        <v>10.199999999999999</v>
      </c>
      <c r="C81" s="134" t="s">
        <v>283</v>
      </c>
      <c r="D81" s="134" t="s">
        <v>359</v>
      </c>
      <c r="E81" s="134"/>
      <c r="F81" s="134"/>
      <c r="G81" s="153" t="s">
        <v>379</v>
      </c>
      <c r="H81" s="251" t="s">
        <v>399</v>
      </c>
      <c r="I81" s="234"/>
      <c r="J81" s="153" t="s">
        <v>396</v>
      </c>
      <c r="K81" s="153" t="s">
        <v>260</v>
      </c>
      <c r="L81" s="210" t="s">
        <v>259</v>
      </c>
      <c r="M81" s="210">
        <v>1</v>
      </c>
      <c r="N81" s="125">
        <v>0</v>
      </c>
      <c r="O81" s="119">
        <f t="shared" ref="O81" si="21">M81*N81</f>
        <v>0</v>
      </c>
      <c r="P81" s="94" t="s">
        <v>267</v>
      </c>
      <c r="Q81" s="91"/>
    </row>
    <row r="82" spans="2:17" ht="2.1" customHeight="1" x14ac:dyDescent="0.25">
      <c r="B82" s="135"/>
      <c r="C82" s="136"/>
      <c r="D82" s="136"/>
      <c r="E82" s="136"/>
      <c r="F82" s="136"/>
      <c r="G82" s="137"/>
      <c r="H82" s="248"/>
      <c r="I82" s="137"/>
      <c r="J82" s="138"/>
      <c r="K82" s="137"/>
      <c r="L82" s="139"/>
      <c r="M82" s="139"/>
      <c r="N82" s="140"/>
      <c r="O82" s="141"/>
      <c r="P82" s="142"/>
      <c r="Q82" s="143"/>
    </row>
    <row r="83" spans="2:17" s="63" customFormat="1" ht="15" customHeight="1" thickBot="1" x14ac:dyDescent="0.3">
      <c r="B83" s="219" t="s">
        <v>252</v>
      </c>
      <c r="C83" s="220"/>
      <c r="D83" s="220"/>
      <c r="E83" s="116"/>
      <c r="F83" s="116"/>
      <c r="G83" s="116"/>
      <c r="H83" s="253"/>
      <c r="I83" s="116"/>
      <c r="J83" s="116"/>
      <c r="K83" s="116"/>
      <c r="L83" s="116"/>
      <c r="M83" s="117"/>
      <c r="N83" s="117"/>
      <c r="O83" s="132">
        <f>SUBTOTAL(9,O79:O82)</f>
        <v>0</v>
      </c>
      <c r="P83" s="116"/>
      <c r="Q83" s="118"/>
    </row>
    <row r="84" spans="2:17" ht="13.5" thickTop="1" x14ac:dyDescent="0.25">
      <c r="B84" s="213">
        <v>11</v>
      </c>
      <c r="C84" s="222" t="s">
        <v>391</v>
      </c>
      <c r="D84" s="222"/>
      <c r="E84" s="88"/>
      <c r="F84" s="88"/>
      <c r="G84" s="84"/>
      <c r="H84" s="244"/>
      <c r="I84" s="84"/>
      <c r="J84" s="85"/>
      <c r="K84" s="84"/>
      <c r="L84" s="86"/>
      <c r="M84" s="86"/>
      <c r="N84" s="75"/>
      <c r="O84" s="123" t="s">
        <v>112</v>
      </c>
      <c r="P84" s="75"/>
      <c r="Q84" s="80"/>
    </row>
    <row r="85" spans="2:17" ht="25.5" x14ac:dyDescent="0.25">
      <c r="B85" s="229">
        <v>11.1</v>
      </c>
      <c r="C85" s="230" t="s">
        <v>249</v>
      </c>
      <c r="D85" s="230" t="s">
        <v>358</v>
      </c>
      <c r="F85" s="134" t="s">
        <v>258</v>
      </c>
      <c r="G85" s="153"/>
      <c r="H85" s="251" t="s">
        <v>399</v>
      </c>
      <c r="I85" s="234"/>
      <c r="J85" s="153" t="s">
        <v>282</v>
      </c>
      <c r="K85" s="153" t="s">
        <v>246</v>
      </c>
      <c r="L85" s="210" t="s">
        <v>259</v>
      </c>
      <c r="M85" s="210">
        <v>1</v>
      </c>
      <c r="N85" s="125">
        <v>0</v>
      </c>
      <c r="O85" s="119">
        <f t="shared" ref="O85" si="22">M85*N85</f>
        <v>0</v>
      </c>
      <c r="P85" s="94" t="s">
        <v>267</v>
      </c>
      <c r="Q85" s="91"/>
    </row>
    <row r="86" spans="2:17" x14ac:dyDescent="0.25">
      <c r="B86" s="229">
        <v>11.2</v>
      </c>
      <c r="C86" s="230" t="s">
        <v>250</v>
      </c>
      <c r="D86" s="230" t="s">
        <v>358</v>
      </c>
      <c r="E86" s="134"/>
      <c r="F86" s="134"/>
      <c r="G86" s="153" t="s">
        <v>187</v>
      </c>
      <c r="H86" s="251" t="s">
        <v>399</v>
      </c>
      <c r="I86" s="234"/>
      <c r="J86" s="153" t="s">
        <v>282</v>
      </c>
      <c r="K86" s="153" t="s">
        <v>246</v>
      </c>
      <c r="L86" s="210" t="s">
        <v>259</v>
      </c>
      <c r="M86" s="210">
        <v>1</v>
      </c>
      <c r="N86" s="125">
        <v>0</v>
      </c>
      <c r="O86" s="119">
        <f t="shared" ref="O86" si="23">M86*N86</f>
        <v>0</v>
      </c>
      <c r="P86" s="94" t="s">
        <v>267</v>
      </c>
      <c r="Q86" s="91"/>
    </row>
    <row r="87" spans="2:17" x14ac:dyDescent="0.25">
      <c r="B87" s="229">
        <v>11.3</v>
      </c>
      <c r="C87" s="230" t="s">
        <v>283</v>
      </c>
      <c r="D87" s="230" t="s">
        <v>359</v>
      </c>
      <c r="E87" s="134"/>
      <c r="F87" s="134"/>
      <c r="G87" s="153" t="s">
        <v>379</v>
      </c>
      <c r="H87" s="251" t="s">
        <v>399</v>
      </c>
      <c r="I87" s="234"/>
      <c r="J87" s="153" t="s">
        <v>396</v>
      </c>
      <c r="K87" s="153" t="s">
        <v>260</v>
      </c>
      <c r="L87" s="210" t="s">
        <v>259</v>
      </c>
      <c r="M87" s="210">
        <v>1</v>
      </c>
      <c r="N87" s="125">
        <v>0</v>
      </c>
      <c r="O87" s="119">
        <f t="shared" ref="O87" si="24">M87*N87</f>
        <v>0</v>
      </c>
      <c r="P87" s="94" t="s">
        <v>267</v>
      </c>
      <c r="Q87" s="91"/>
    </row>
    <row r="88" spans="2:17" ht="2.1" customHeight="1" x14ac:dyDescent="0.25">
      <c r="B88" s="135"/>
      <c r="C88" s="136"/>
      <c r="D88" s="136"/>
      <c r="E88" s="136"/>
      <c r="F88" s="136"/>
      <c r="G88" s="137"/>
      <c r="H88" s="248"/>
      <c r="I88" s="137"/>
      <c r="J88" s="138"/>
      <c r="K88" s="137"/>
      <c r="L88" s="139"/>
      <c r="M88" s="139"/>
      <c r="N88" s="140"/>
      <c r="O88" s="141"/>
      <c r="P88" s="142"/>
      <c r="Q88" s="143"/>
    </row>
    <row r="89" spans="2:17" s="63" customFormat="1" ht="15" customHeight="1" thickBot="1" x14ac:dyDescent="0.3">
      <c r="B89" s="219" t="s">
        <v>253</v>
      </c>
      <c r="C89" s="220"/>
      <c r="D89" s="220"/>
      <c r="E89" s="116"/>
      <c r="F89" s="116"/>
      <c r="G89" s="116"/>
      <c r="H89" s="253"/>
      <c r="I89" s="116"/>
      <c r="J89" s="116"/>
      <c r="K89" s="116"/>
      <c r="L89" s="116"/>
      <c r="M89" s="117"/>
      <c r="N89" s="117"/>
      <c r="O89" s="132">
        <f>SUBTOTAL(9,O84:O88)</f>
        <v>0</v>
      </c>
      <c r="P89" s="116"/>
      <c r="Q89" s="118"/>
    </row>
    <row r="90" spans="2:17" s="63" customFormat="1" ht="2.1" customHeight="1" thickTop="1" x14ac:dyDescent="0.25">
      <c r="B90" s="89"/>
      <c r="C90" s="78"/>
      <c r="D90" s="78"/>
      <c r="E90" s="78"/>
      <c r="F90" s="78"/>
      <c r="G90" s="78"/>
      <c r="H90" s="252"/>
      <c r="I90" s="78"/>
      <c r="J90" s="78"/>
      <c r="K90" s="78"/>
      <c r="L90" s="78"/>
      <c r="M90" s="78"/>
      <c r="N90" s="78"/>
      <c r="O90" s="121"/>
      <c r="P90" s="78"/>
      <c r="Q90" s="79"/>
    </row>
    <row r="91" spans="2:17" x14ac:dyDescent="0.25">
      <c r="B91" s="221">
        <v>12</v>
      </c>
      <c r="C91" s="222" t="s">
        <v>392</v>
      </c>
      <c r="D91" s="222"/>
      <c r="E91" s="88"/>
      <c r="F91" s="88"/>
      <c r="G91" s="84"/>
      <c r="H91" s="244"/>
      <c r="I91" s="84"/>
      <c r="J91" s="85"/>
      <c r="K91" s="84"/>
      <c r="L91" s="86"/>
      <c r="M91" s="86"/>
      <c r="N91" s="75"/>
      <c r="O91" s="123" t="s">
        <v>112</v>
      </c>
      <c r="P91" s="75"/>
      <c r="Q91" s="80"/>
    </row>
    <row r="92" spans="2:17" ht="140.25" x14ac:dyDescent="0.25">
      <c r="B92" s="208">
        <v>12.1</v>
      </c>
      <c r="C92" s="134" t="s">
        <v>351</v>
      </c>
      <c r="D92" s="230" t="s">
        <v>358</v>
      </c>
      <c r="E92" s="134"/>
      <c r="F92" s="251" t="s">
        <v>327</v>
      </c>
      <c r="G92" s="153"/>
      <c r="H92" s="251" t="s">
        <v>399</v>
      </c>
      <c r="I92" s="234"/>
      <c r="J92" s="153" t="s">
        <v>282</v>
      </c>
      <c r="K92" s="153" t="s">
        <v>246</v>
      </c>
      <c r="L92" s="210" t="s">
        <v>259</v>
      </c>
      <c r="M92" s="210">
        <v>1</v>
      </c>
      <c r="N92" s="125">
        <v>0</v>
      </c>
      <c r="O92" s="119">
        <f t="shared" ref="O92:O94" si="25">M92*N92</f>
        <v>0</v>
      </c>
      <c r="P92" s="94" t="s">
        <v>267</v>
      </c>
      <c r="Q92" s="91" t="s">
        <v>377</v>
      </c>
    </row>
    <row r="93" spans="2:17" x14ac:dyDescent="0.25">
      <c r="B93" s="208">
        <v>12.2</v>
      </c>
      <c r="C93" s="134" t="s">
        <v>328</v>
      </c>
      <c r="D93" s="230" t="s">
        <v>358</v>
      </c>
      <c r="E93" s="134"/>
      <c r="F93" s="251" t="s">
        <v>329</v>
      </c>
      <c r="G93" s="153"/>
      <c r="H93" s="251" t="s">
        <v>399</v>
      </c>
      <c r="I93" s="234"/>
      <c r="J93" s="153" t="s">
        <v>282</v>
      </c>
      <c r="K93" s="153" t="s">
        <v>246</v>
      </c>
      <c r="L93" s="210" t="s">
        <v>259</v>
      </c>
      <c r="M93" s="210">
        <v>1</v>
      </c>
      <c r="N93" s="125">
        <v>0</v>
      </c>
      <c r="O93" s="119">
        <f t="shared" ref="O93" si="26">M93*N93</f>
        <v>0</v>
      </c>
      <c r="P93" s="94" t="s">
        <v>267</v>
      </c>
      <c r="Q93" s="91"/>
    </row>
    <row r="94" spans="2:17" x14ac:dyDescent="0.25">
      <c r="B94" s="208">
        <v>12.3</v>
      </c>
      <c r="C94" s="134" t="s">
        <v>283</v>
      </c>
      <c r="D94" s="134" t="s">
        <v>359</v>
      </c>
      <c r="E94" s="134"/>
      <c r="F94" s="134"/>
      <c r="G94" s="153" t="s">
        <v>379</v>
      </c>
      <c r="H94" s="251" t="s">
        <v>399</v>
      </c>
      <c r="I94" s="234"/>
      <c r="J94" s="153" t="s">
        <v>396</v>
      </c>
      <c r="K94" s="153" t="s">
        <v>260</v>
      </c>
      <c r="L94" s="210" t="s">
        <v>259</v>
      </c>
      <c r="M94" s="210">
        <v>1</v>
      </c>
      <c r="N94" s="125">
        <v>0</v>
      </c>
      <c r="O94" s="119">
        <f t="shared" si="25"/>
        <v>0</v>
      </c>
      <c r="P94" s="94" t="s">
        <v>267</v>
      </c>
      <c r="Q94" s="91"/>
    </row>
    <row r="95" spans="2:17" ht="2.1" customHeight="1" x14ac:dyDescent="0.25">
      <c r="B95" s="135"/>
      <c r="C95" s="136"/>
      <c r="D95" s="136"/>
      <c r="E95" s="136"/>
      <c r="F95" s="136"/>
      <c r="G95" s="137"/>
      <c r="H95" s="248"/>
      <c r="I95" s="137"/>
      <c r="J95" s="138"/>
      <c r="K95" s="137"/>
      <c r="L95" s="139"/>
      <c r="M95" s="139"/>
      <c r="N95" s="140"/>
      <c r="O95" s="141"/>
      <c r="P95" s="142"/>
      <c r="Q95" s="143"/>
    </row>
    <row r="96" spans="2:17" s="63" customFormat="1" ht="15" customHeight="1" thickBot="1" x14ac:dyDescent="0.3">
      <c r="B96" s="219" t="s">
        <v>254</v>
      </c>
      <c r="C96" s="220"/>
      <c r="D96" s="220"/>
      <c r="E96" s="116"/>
      <c r="F96" s="116"/>
      <c r="G96" s="116"/>
      <c r="H96" s="253"/>
      <c r="I96" s="116"/>
      <c r="J96" s="116"/>
      <c r="K96" s="116"/>
      <c r="L96" s="116"/>
      <c r="M96" s="117"/>
      <c r="N96" s="117"/>
      <c r="O96" s="132">
        <f>SUBTOTAL(9,O91:O95)</f>
        <v>0</v>
      </c>
      <c r="P96" s="116"/>
      <c r="Q96" s="118"/>
    </row>
    <row r="97" spans="1:17" ht="39" thickTop="1" x14ac:dyDescent="0.25">
      <c r="B97" s="213">
        <v>13</v>
      </c>
      <c r="C97" s="214" t="s">
        <v>393</v>
      </c>
      <c r="D97" s="214"/>
      <c r="E97" s="88"/>
      <c r="F97" s="88"/>
      <c r="G97" s="84"/>
      <c r="H97" s="244"/>
      <c r="I97" s="84"/>
      <c r="J97" s="85"/>
      <c r="K97" s="84"/>
      <c r="L97" s="86"/>
      <c r="M97" s="86"/>
      <c r="N97" s="75"/>
      <c r="O97" s="123" t="s">
        <v>112</v>
      </c>
      <c r="P97" s="75"/>
      <c r="Q97" s="91" t="s">
        <v>377</v>
      </c>
    </row>
    <row r="98" spans="1:17" ht="191.25" x14ac:dyDescent="0.25">
      <c r="B98" s="208">
        <v>13.1</v>
      </c>
      <c r="C98" s="134" t="s">
        <v>330</v>
      </c>
      <c r="D98" s="134" t="s">
        <v>358</v>
      </c>
      <c r="E98" s="134">
        <v>7113613</v>
      </c>
      <c r="F98" s="134"/>
      <c r="G98" s="153"/>
      <c r="H98" s="251" t="s">
        <v>399</v>
      </c>
      <c r="I98" s="234"/>
      <c r="J98" s="153" t="s">
        <v>282</v>
      </c>
      <c r="K98" s="153" t="s">
        <v>246</v>
      </c>
      <c r="L98" s="210" t="s">
        <v>259</v>
      </c>
      <c r="M98" s="210">
        <v>1</v>
      </c>
      <c r="N98" s="125">
        <v>0</v>
      </c>
      <c r="O98" s="119">
        <f t="shared" ref="O98:O99" si="27">M98*N98</f>
        <v>0</v>
      </c>
      <c r="P98" s="94" t="s">
        <v>267</v>
      </c>
      <c r="Q98" s="91"/>
    </row>
    <row r="99" spans="1:17" x14ac:dyDescent="0.25">
      <c r="B99" s="208">
        <v>13.2</v>
      </c>
      <c r="C99" s="134" t="s">
        <v>283</v>
      </c>
      <c r="D99" s="134" t="s">
        <v>359</v>
      </c>
      <c r="E99" s="134"/>
      <c r="F99" s="134"/>
      <c r="G99" s="153" t="s">
        <v>379</v>
      </c>
      <c r="H99" s="251" t="s">
        <v>399</v>
      </c>
      <c r="I99" s="234"/>
      <c r="J99" s="153" t="s">
        <v>396</v>
      </c>
      <c r="K99" s="153" t="s">
        <v>260</v>
      </c>
      <c r="L99" s="210" t="s">
        <v>259</v>
      </c>
      <c r="M99" s="210">
        <v>1</v>
      </c>
      <c r="N99" s="125">
        <v>0</v>
      </c>
      <c r="O99" s="119">
        <f t="shared" si="27"/>
        <v>0</v>
      </c>
      <c r="P99" s="94" t="s">
        <v>267</v>
      </c>
      <c r="Q99" s="91"/>
    </row>
    <row r="100" spans="1:17" ht="2.1" customHeight="1" x14ac:dyDescent="0.25">
      <c r="B100" s="135"/>
      <c r="C100" s="136"/>
      <c r="D100" s="136"/>
      <c r="E100" s="136"/>
      <c r="F100" s="136"/>
      <c r="G100" s="137"/>
      <c r="H100" s="248"/>
      <c r="I100" s="137"/>
      <c r="J100" s="138"/>
      <c r="K100" s="137"/>
      <c r="L100" s="139"/>
      <c r="M100" s="139"/>
      <c r="N100" s="140"/>
      <c r="O100" s="141"/>
      <c r="P100" s="142"/>
      <c r="Q100" s="143"/>
    </row>
    <row r="101" spans="1:17" s="63" customFormat="1" ht="15" customHeight="1" thickBot="1" x14ac:dyDescent="0.3">
      <c r="B101" s="219" t="s">
        <v>255</v>
      </c>
      <c r="C101" s="220"/>
      <c r="D101" s="220"/>
      <c r="E101" s="116"/>
      <c r="F101" s="116"/>
      <c r="G101" s="116"/>
      <c r="H101" s="253"/>
      <c r="I101" s="116"/>
      <c r="J101" s="116"/>
      <c r="K101" s="116"/>
      <c r="L101" s="116"/>
      <c r="M101" s="117"/>
      <c r="N101" s="117"/>
      <c r="O101" s="132">
        <f>SUBTOTAL(9,O97:O100)</f>
        <v>0</v>
      </c>
      <c r="P101" s="116"/>
      <c r="Q101" s="118"/>
    </row>
    <row r="102" spans="1:17" ht="2.25" customHeight="1" thickTop="1" x14ac:dyDescent="0.25">
      <c r="B102" s="208"/>
      <c r="C102" s="134"/>
      <c r="D102" s="134"/>
      <c r="E102" s="134"/>
      <c r="F102" s="134"/>
      <c r="G102" s="153"/>
      <c r="H102" s="251"/>
      <c r="I102" s="153"/>
      <c r="J102" s="153"/>
      <c r="K102" s="153"/>
      <c r="L102" s="210"/>
      <c r="M102" s="210"/>
      <c r="N102" s="125"/>
      <c r="O102" s="119"/>
      <c r="P102" s="94"/>
      <c r="Q102" s="91"/>
    </row>
    <row r="103" spans="1:17" customFormat="1" ht="15" x14ac:dyDescent="0.25">
      <c r="A103" s="232"/>
      <c r="B103" s="221">
        <v>14</v>
      </c>
      <c r="C103" s="222" t="s">
        <v>394</v>
      </c>
      <c r="D103" s="222"/>
      <c r="E103" s="88"/>
      <c r="F103" s="88"/>
      <c r="G103" s="84"/>
      <c r="H103" s="244"/>
      <c r="I103" s="84"/>
      <c r="J103" s="85"/>
      <c r="K103" s="84"/>
      <c r="L103" s="86"/>
      <c r="M103" s="86"/>
      <c r="N103" s="75"/>
      <c r="O103" s="123"/>
      <c r="P103" s="75"/>
      <c r="Q103" s="80"/>
    </row>
    <row r="104" spans="1:17" customFormat="1" ht="408" customHeight="1" x14ac:dyDescent="0.25">
      <c r="A104" s="231"/>
      <c r="B104" s="208">
        <v>14.1</v>
      </c>
      <c r="C104" s="134" t="s">
        <v>362</v>
      </c>
      <c r="D104" s="230" t="s">
        <v>358</v>
      </c>
      <c r="E104" s="134"/>
      <c r="F104" s="134"/>
      <c r="G104" s="153"/>
      <c r="H104" s="251" t="s">
        <v>399</v>
      </c>
      <c r="I104" s="234"/>
      <c r="J104" s="153" t="s">
        <v>282</v>
      </c>
      <c r="K104" s="153" t="s">
        <v>246</v>
      </c>
      <c r="L104" s="210" t="s">
        <v>259</v>
      </c>
      <c r="M104" s="210">
        <v>1</v>
      </c>
      <c r="N104" s="125">
        <v>0</v>
      </c>
      <c r="O104" s="119">
        <f t="shared" ref="O104:O110" si="28">M104*N104</f>
        <v>0</v>
      </c>
      <c r="P104" s="94" t="s">
        <v>267</v>
      </c>
      <c r="Q104" s="91" t="s">
        <v>378</v>
      </c>
    </row>
    <row r="105" spans="1:17" x14ac:dyDescent="0.25">
      <c r="B105" s="208">
        <v>14.2</v>
      </c>
      <c r="C105" s="134" t="s">
        <v>293</v>
      </c>
      <c r="D105" s="134" t="s">
        <v>359</v>
      </c>
      <c r="E105" s="233"/>
      <c r="F105" s="134" t="s">
        <v>301</v>
      </c>
      <c r="G105" s="153" t="s">
        <v>187</v>
      </c>
      <c r="H105" s="251" t="s">
        <v>399</v>
      </c>
      <c r="I105" s="234"/>
      <c r="J105" s="224" t="s">
        <v>282</v>
      </c>
      <c r="K105" s="153" t="s">
        <v>246</v>
      </c>
      <c r="L105" s="210" t="s">
        <v>259</v>
      </c>
      <c r="M105" s="210">
        <v>3</v>
      </c>
      <c r="N105" s="125">
        <v>0</v>
      </c>
      <c r="O105" s="119">
        <f t="shared" si="28"/>
        <v>0</v>
      </c>
      <c r="P105" s="94" t="s">
        <v>267</v>
      </c>
      <c r="Q105" s="91"/>
    </row>
    <row r="106" spans="1:17" x14ac:dyDescent="0.25">
      <c r="B106" s="208">
        <v>14.3</v>
      </c>
      <c r="C106" s="134" t="s">
        <v>294</v>
      </c>
      <c r="D106" s="134" t="s">
        <v>359</v>
      </c>
      <c r="E106" s="233"/>
      <c r="F106" s="134" t="s">
        <v>302</v>
      </c>
      <c r="G106" s="153" t="s">
        <v>187</v>
      </c>
      <c r="H106" s="251" t="s">
        <v>399</v>
      </c>
      <c r="I106" s="234"/>
      <c r="J106" s="224" t="s">
        <v>282</v>
      </c>
      <c r="K106" s="153" t="s">
        <v>246</v>
      </c>
      <c r="L106" s="210" t="s">
        <v>259</v>
      </c>
      <c r="M106" s="210">
        <v>4</v>
      </c>
      <c r="N106" s="125">
        <v>0</v>
      </c>
      <c r="O106" s="119">
        <f t="shared" si="28"/>
        <v>0</v>
      </c>
      <c r="P106" s="94" t="s">
        <v>267</v>
      </c>
      <c r="Q106" s="91"/>
    </row>
    <row r="107" spans="1:17" x14ac:dyDescent="0.25">
      <c r="B107" s="208">
        <v>14.4</v>
      </c>
      <c r="C107" s="134" t="s">
        <v>295</v>
      </c>
      <c r="D107" s="134" t="s">
        <v>359</v>
      </c>
      <c r="E107" s="233"/>
      <c r="F107" s="134" t="s">
        <v>303</v>
      </c>
      <c r="G107" s="153" t="s">
        <v>187</v>
      </c>
      <c r="H107" s="251" t="s">
        <v>399</v>
      </c>
      <c r="I107" s="234"/>
      <c r="J107" s="224" t="s">
        <v>282</v>
      </c>
      <c r="K107" s="153" t="s">
        <v>246</v>
      </c>
      <c r="L107" s="210" t="s">
        <v>259</v>
      </c>
      <c r="M107" s="210">
        <v>10</v>
      </c>
      <c r="N107" s="125">
        <v>0</v>
      </c>
      <c r="O107" s="119">
        <f t="shared" si="28"/>
        <v>0</v>
      </c>
      <c r="P107" s="94" t="s">
        <v>267</v>
      </c>
      <c r="Q107" s="91"/>
    </row>
    <row r="108" spans="1:17" ht="12.75" customHeight="1" x14ac:dyDescent="0.25">
      <c r="B108" s="208">
        <v>14.5</v>
      </c>
      <c r="C108" s="134" t="s">
        <v>315</v>
      </c>
      <c r="D108" s="134" t="s">
        <v>359</v>
      </c>
      <c r="E108" s="233"/>
      <c r="F108" s="134" t="s">
        <v>304</v>
      </c>
      <c r="G108" s="153" t="s">
        <v>187</v>
      </c>
      <c r="H108" s="251" t="s">
        <v>399</v>
      </c>
      <c r="I108" s="234"/>
      <c r="J108" s="224" t="s">
        <v>282</v>
      </c>
      <c r="K108" s="153" t="s">
        <v>246</v>
      </c>
      <c r="L108" s="210" t="s">
        <v>259</v>
      </c>
      <c r="M108" s="210">
        <v>10</v>
      </c>
      <c r="N108" s="125">
        <v>0</v>
      </c>
      <c r="O108" s="119">
        <f t="shared" si="28"/>
        <v>0</v>
      </c>
      <c r="P108" s="94" t="s">
        <v>267</v>
      </c>
      <c r="Q108" s="91"/>
    </row>
    <row r="109" spans="1:17" ht="12.75" customHeight="1" x14ac:dyDescent="0.25">
      <c r="B109" s="208">
        <v>14.6</v>
      </c>
      <c r="C109" s="134" t="s">
        <v>316</v>
      </c>
      <c r="D109" s="134" t="s">
        <v>359</v>
      </c>
      <c r="E109" s="233"/>
      <c r="F109" s="134" t="s">
        <v>305</v>
      </c>
      <c r="G109" s="153" t="s">
        <v>187</v>
      </c>
      <c r="H109" s="251" t="s">
        <v>399</v>
      </c>
      <c r="I109" s="234"/>
      <c r="J109" s="153" t="s">
        <v>282</v>
      </c>
      <c r="K109" s="153" t="s">
        <v>246</v>
      </c>
      <c r="L109" s="210" t="s">
        <v>259</v>
      </c>
      <c r="M109" s="210">
        <v>10</v>
      </c>
      <c r="N109" s="125">
        <v>0</v>
      </c>
      <c r="O109" s="119">
        <f t="shared" si="28"/>
        <v>0</v>
      </c>
      <c r="P109" s="94" t="s">
        <v>267</v>
      </c>
      <c r="Q109" s="91"/>
    </row>
    <row r="110" spans="1:17" x14ac:dyDescent="0.25">
      <c r="B110" s="208">
        <v>14.7</v>
      </c>
      <c r="C110" s="134" t="s">
        <v>297</v>
      </c>
      <c r="D110" s="134" t="s">
        <v>359</v>
      </c>
      <c r="E110" s="233"/>
      <c r="F110" s="134" t="s">
        <v>308</v>
      </c>
      <c r="G110" s="153" t="s">
        <v>187</v>
      </c>
      <c r="H110" s="251" t="s">
        <v>399</v>
      </c>
      <c r="I110" s="234"/>
      <c r="J110" s="153" t="s">
        <v>282</v>
      </c>
      <c r="K110" s="153" t="s">
        <v>246</v>
      </c>
      <c r="L110" s="210" t="s">
        <v>259</v>
      </c>
      <c r="M110" s="210">
        <v>2</v>
      </c>
      <c r="N110" s="125">
        <v>0</v>
      </c>
      <c r="O110" s="119">
        <f t="shared" si="28"/>
        <v>0</v>
      </c>
      <c r="P110" s="94" t="s">
        <v>267</v>
      </c>
      <c r="Q110" s="91"/>
    </row>
    <row r="111" spans="1:17" x14ac:dyDescent="0.25">
      <c r="B111" s="208">
        <v>14.8</v>
      </c>
      <c r="C111" s="134" t="s">
        <v>298</v>
      </c>
      <c r="D111" s="134" t="s">
        <v>359</v>
      </c>
      <c r="E111" s="233"/>
      <c r="F111" s="134" t="s">
        <v>309</v>
      </c>
      <c r="G111" s="153" t="s">
        <v>187</v>
      </c>
      <c r="H111" s="251" t="s">
        <v>399</v>
      </c>
      <c r="I111" s="234"/>
      <c r="J111" s="153" t="s">
        <v>282</v>
      </c>
      <c r="K111" s="153" t="s">
        <v>246</v>
      </c>
      <c r="L111" s="210" t="s">
        <v>259</v>
      </c>
      <c r="M111" s="210">
        <v>3</v>
      </c>
      <c r="N111" s="125">
        <v>0</v>
      </c>
      <c r="O111" s="119">
        <f t="shared" ref="O111" si="29">M111*N111</f>
        <v>0</v>
      </c>
      <c r="P111" s="94" t="s">
        <v>267</v>
      </c>
      <c r="Q111" s="91"/>
    </row>
    <row r="112" spans="1:17" x14ac:dyDescent="0.25">
      <c r="B112" s="208">
        <v>14.9</v>
      </c>
      <c r="C112" s="134" t="s">
        <v>299</v>
      </c>
      <c r="D112" s="134" t="s">
        <v>359</v>
      </c>
      <c r="E112" s="233"/>
      <c r="F112" s="134" t="s">
        <v>313</v>
      </c>
      <c r="G112" s="153" t="s">
        <v>187</v>
      </c>
      <c r="H112" s="251" t="s">
        <v>399</v>
      </c>
      <c r="I112" s="234"/>
      <c r="J112" s="153" t="s">
        <v>282</v>
      </c>
      <c r="K112" s="153" t="s">
        <v>246</v>
      </c>
      <c r="L112" s="210" t="s">
        <v>259</v>
      </c>
      <c r="M112" s="210">
        <v>2</v>
      </c>
      <c r="N112" s="125">
        <v>0</v>
      </c>
      <c r="O112" s="119">
        <f t="shared" ref="O112:O114" si="30">M112*N112</f>
        <v>0</v>
      </c>
      <c r="P112" s="94" t="s">
        <v>267</v>
      </c>
      <c r="Q112" s="91"/>
    </row>
    <row r="113" spans="2:17" x14ac:dyDescent="0.25">
      <c r="B113" s="209">
        <v>14.1</v>
      </c>
      <c r="C113" s="134" t="s">
        <v>300</v>
      </c>
      <c r="D113" s="134" t="s">
        <v>359</v>
      </c>
      <c r="E113" s="233"/>
      <c r="F113" s="134" t="s">
        <v>314</v>
      </c>
      <c r="G113" s="153" t="s">
        <v>187</v>
      </c>
      <c r="H113" s="251" t="s">
        <v>399</v>
      </c>
      <c r="I113" s="234"/>
      <c r="J113" s="153" t="s">
        <v>282</v>
      </c>
      <c r="K113" s="153" t="s">
        <v>246</v>
      </c>
      <c r="L113" s="210" t="s">
        <v>259</v>
      </c>
      <c r="M113" s="210">
        <v>2</v>
      </c>
      <c r="N113" s="125">
        <v>0</v>
      </c>
      <c r="O113" s="119">
        <f t="shared" si="30"/>
        <v>0</v>
      </c>
      <c r="P113" s="94" t="s">
        <v>267</v>
      </c>
      <c r="Q113" s="91"/>
    </row>
    <row r="114" spans="2:17" x14ac:dyDescent="0.25">
      <c r="B114" s="208">
        <v>14.11</v>
      </c>
      <c r="C114" s="134" t="s">
        <v>395</v>
      </c>
      <c r="D114" s="134" t="s">
        <v>359</v>
      </c>
      <c r="E114" s="134"/>
      <c r="F114" s="134"/>
      <c r="G114" s="153" t="s">
        <v>379</v>
      </c>
      <c r="H114" s="251" t="s">
        <v>399</v>
      </c>
      <c r="I114" s="234"/>
      <c r="J114" s="153" t="s">
        <v>396</v>
      </c>
      <c r="K114" s="153" t="s">
        <v>260</v>
      </c>
      <c r="L114" s="210" t="s">
        <v>259</v>
      </c>
      <c r="M114" s="210">
        <v>1</v>
      </c>
      <c r="N114" s="125">
        <v>0</v>
      </c>
      <c r="O114" s="119">
        <f t="shared" si="30"/>
        <v>0</v>
      </c>
      <c r="P114" s="94" t="s">
        <v>267</v>
      </c>
      <c r="Q114" s="91"/>
    </row>
    <row r="115" spans="2:17" s="63" customFormat="1" ht="15" customHeight="1" thickBot="1" x14ac:dyDescent="0.3">
      <c r="B115" s="219" t="s">
        <v>364</v>
      </c>
      <c r="C115" s="220"/>
      <c r="D115" s="220"/>
      <c r="E115" s="116"/>
      <c r="F115" s="116"/>
      <c r="G115" s="116"/>
      <c r="H115" s="243"/>
      <c r="I115" s="116"/>
      <c r="J115" s="116"/>
      <c r="K115" s="116"/>
      <c r="L115" s="116"/>
      <c r="M115" s="117"/>
      <c r="N115" s="117"/>
      <c r="O115" s="132">
        <f>SUBTOTAL(9,O59:O114)</f>
        <v>0</v>
      </c>
      <c r="P115" s="116"/>
      <c r="Q115" s="118"/>
    </row>
    <row r="116" spans="2:17" ht="14.25" thickTop="1" thickBot="1" x14ac:dyDescent="0.3">
      <c r="B116" s="81" t="s">
        <v>370</v>
      </c>
      <c r="C116" s="95"/>
      <c r="D116" s="92"/>
      <c r="E116" s="92"/>
      <c r="F116" s="92"/>
      <c r="G116" s="92"/>
      <c r="H116" s="249"/>
      <c r="I116" s="92"/>
      <c r="J116" s="92"/>
      <c r="K116" s="92"/>
      <c r="L116" s="92"/>
      <c r="M116" s="93"/>
      <c r="N116" s="93"/>
      <c r="O116" s="124">
        <f>SUBTOTAL(9,O79:O101)</f>
        <v>0</v>
      </c>
      <c r="P116" s="92"/>
      <c r="Q116" s="96"/>
    </row>
    <row r="117" spans="2:17" x14ac:dyDescent="0.25">
      <c r="H117" s="246"/>
      <c r="Q117" s="67"/>
    </row>
  </sheetData>
  <autoFilter ref="A3:Q3" xr:uid="{00000000-0009-0000-0000-000003000000}"/>
  <dataValidations count="2">
    <dataValidation type="list" allowBlank="1" showInputMessage="1" showErrorMessage="1" sqref="P42:P45 P69:P71 P13:P14 P6:P9 P28:P29 P23:P24 P80:P81 P98:P99 P85:P87 P92:P94 P33:P38 P18:P19 P49:P65 P104:P114" xr:uid="{00000000-0002-0000-0300-000000000000}">
      <formula1>"Investment, O&amp;M"</formula1>
    </dataValidation>
    <dataValidation type="list" allowBlank="1" showInputMessage="1" showErrorMessage="1" sqref="O78 O4" xr:uid="{00000000-0002-0000-0300-000001000000}">
      <formula1>rngCurrencies</formula1>
    </dataValidation>
  </dataValidations>
  <pageMargins left="0.70866141732283472" right="0.70866141732283472" top="0.74803149606299213" bottom="0.74803149606299213" header="0.31496062992125984" footer="0.31496062992125984"/>
  <pageSetup paperSize="9" scale="44" fitToHeight="15" orientation="landscape" verticalDpi="1200" r:id="rId1"/>
  <headerFooter>
    <oddHeader xml:space="preserve">&amp;CNATO UNCLASSIFIED&amp;RRFQ-CO-115283-NATINAMDS </oddHeader>
    <oddFooter xml:space="preserve">&amp;CNATO UNCLASSIFIED&amp;RRFQ-CO-115283-NATINAMDS </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B1:AM6"/>
  <sheetViews>
    <sheetView zoomScaleNormal="100" workbookViewId="0">
      <selection activeCell="C3" sqref="C3:C5"/>
    </sheetView>
  </sheetViews>
  <sheetFormatPr defaultRowHeight="15" x14ac:dyDescent="0.25"/>
  <cols>
    <col min="1" max="1" width="1.7109375" customWidth="1"/>
    <col min="2" max="2" width="20.7109375" customWidth="1"/>
    <col min="3" max="3" width="28.7109375" bestFit="1" customWidth="1"/>
    <col min="4" max="4" width="17.5703125" customWidth="1"/>
    <col min="5" max="5" width="10.5703125" bestFit="1" customWidth="1"/>
    <col min="6" max="14" width="10.5703125" customWidth="1"/>
    <col min="15" max="24" width="11.7109375" customWidth="1"/>
    <col min="25" max="25" width="17.28515625" customWidth="1"/>
    <col min="26" max="26" width="19.42578125" customWidth="1"/>
    <col min="27" max="27" width="19.7109375" customWidth="1"/>
    <col min="28" max="28" width="15" style="7" bestFit="1" customWidth="1"/>
    <col min="29" max="29" width="23.7109375" style="7" customWidth="1"/>
    <col min="30" max="30" width="3.7109375" customWidth="1"/>
  </cols>
  <sheetData>
    <row r="1" spans="2:39" ht="113.25" x14ac:dyDescent="0.25">
      <c r="B1" s="205" t="s">
        <v>331</v>
      </c>
      <c r="C1" s="205" t="s">
        <v>224</v>
      </c>
      <c r="D1" s="205" t="s">
        <v>225</v>
      </c>
      <c r="E1" s="205" t="s">
        <v>131</v>
      </c>
      <c r="F1" s="205" t="s">
        <v>132</v>
      </c>
      <c r="G1" s="205" t="s">
        <v>133</v>
      </c>
      <c r="H1" s="205" t="s">
        <v>134</v>
      </c>
      <c r="I1" s="205" t="s">
        <v>135</v>
      </c>
      <c r="J1" s="205" t="s">
        <v>136</v>
      </c>
      <c r="K1" s="205" t="s">
        <v>137</v>
      </c>
      <c r="L1" s="205" t="s">
        <v>138</v>
      </c>
      <c r="M1" s="205" t="s">
        <v>139</v>
      </c>
      <c r="N1" s="205" t="s">
        <v>140</v>
      </c>
      <c r="O1" s="205" t="s">
        <v>141</v>
      </c>
      <c r="P1" s="205" t="s">
        <v>142</v>
      </c>
      <c r="Q1" s="205" t="s">
        <v>143</v>
      </c>
      <c r="R1" s="205" t="s">
        <v>144</v>
      </c>
      <c r="S1" s="205" t="s">
        <v>145</v>
      </c>
      <c r="T1" s="205" t="s">
        <v>146</v>
      </c>
      <c r="U1" s="205" t="s">
        <v>147</v>
      </c>
      <c r="V1" s="205" t="s">
        <v>148</v>
      </c>
      <c r="W1" s="205" t="s">
        <v>149</v>
      </c>
      <c r="X1" s="205" t="s">
        <v>150</v>
      </c>
      <c r="Y1" s="205" t="s">
        <v>226</v>
      </c>
      <c r="Z1" s="205"/>
      <c r="AA1" s="205" t="s">
        <v>227</v>
      </c>
      <c r="AB1" s="205" t="s">
        <v>222</v>
      </c>
      <c r="AC1" s="206" t="s">
        <v>223</v>
      </c>
      <c r="AD1" s="207"/>
      <c r="AE1" s="256" t="s">
        <v>106</v>
      </c>
      <c r="AF1" s="256"/>
      <c r="AI1" s="59"/>
      <c r="AJ1" s="59"/>
      <c r="AK1" s="59"/>
      <c r="AL1" s="59"/>
      <c r="AM1" s="59"/>
    </row>
    <row r="2" spans="2:39" ht="30" x14ac:dyDescent="0.25">
      <c r="B2" s="8" t="s">
        <v>12</v>
      </c>
      <c r="C2" s="8" t="s">
        <v>8</v>
      </c>
      <c r="D2" s="11" t="s">
        <v>0</v>
      </c>
      <c r="E2" s="13" t="s">
        <v>124</v>
      </c>
      <c r="F2" s="13" t="s">
        <v>125</v>
      </c>
      <c r="G2" s="13" t="s">
        <v>126</v>
      </c>
      <c r="H2" s="13" t="s">
        <v>127</v>
      </c>
      <c r="I2" s="13" t="s">
        <v>128</v>
      </c>
      <c r="J2" s="13" t="s">
        <v>129</v>
      </c>
      <c r="K2" s="13" t="s">
        <v>130</v>
      </c>
      <c r="L2" s="13" t="s">
        <v>186</v>
      </c>
      <c r="M2" s="13" t="s">
        <v>335</v>
      </c>
      <c r="N2" s="13" t="s">
        <v>336</v>
      </c>
      <c r="O2" s="13" t="s">
        <v>201</v>
      </c>
      <c r="P2" s="13" t="s">
        <v>202</v>
      </c>
      <c r="Q2" s="13" t="s">
        <v>203</v>
      </c>
      <c r="R2" s="13" t="s">
        <v>204</v>
      </c>
      <c r="S2" s="13" t="s">
        <v>205</v>
      </c>
      <c r="T2" s="13" t="s">
        <v>206</v>
      </c>
      <c r="U2" s="13" t="s">
        <v>207</v>
      </c>
      <c r="V2" s="13" t="s">
        <v>208</v>
      </c>
      <c r="W2" s="13" t="s">
        <v>337</v>
      </c>
      <c r="X2" s="13" t="s">
        <v>338</v>
      </c>
      <c r="Y2" s="13" t="s">
        <v>72</v>
      </c>
      <c r="Z2" s="19" t="s">
        <v>53</v>
      </c>
      <c r="AA2" s="8" t="s">
        <v>24</v>
      </c>
      <c r="AB2" s="12" t="s">
        <v>87</v>
      </c>
      <c r="AC2" s="12" t="s">
        <v>43</v>
      </c>
      <c r="AD2" s="1"/>
      <c r="AE2" s="152" t="s">
        <v>103</v>
      </c>
      <c r="AF2" s="54">
        <v>0</v>
      </c>
    </row>
    <row r="3" spans="2:39" ht="15" customHeight="1" x14ac:dyDescent="0.25">
      <c r="B3" t="s">
        <v>332</v>
      </c>
      <c r="C3" t="s">
        <v>76</v>
      </c>
      <c r="D3" s="37"/>
      <c r="E3" s="61"/>
      <c r="F3" s="61"/>
      <c r="G3" s="61"/>
      <c r="H3" s="61"/>
      <c r="I3" s="61"/>
      <c r="J3" s="61"/>
      <c r="K3" s="61"/>
      <c r="L3" s="61"/>
      <c r="M3" s="61"/>
      <c r="N3" s="61"/>
      <c r="O3" s="55"/>
      <c r="P3" s="55"/>
      <c r="Q3" s="55"/>
      <c r="R3" s="55"/>
      <c r="S3" s="55"/>
      <c r="T3" s="55"/>
      <c r="U3" s="55"/>
      <c r="V3" s="55"/>
      <c r="W3" s="55"/>
      <c r="X3" s="55"/>
      <c r="Y3" s="5">
        <f t="array" ref="Y3">SUMPRODUCT(Labour[[#This Row],[Man-Days
2022]:[Man-Days
2031]],Labour[[#This Row],[Lab-rate
2022]:[Lab-rate
2031]])</f>
        <v>0</v>
      </c>
      <c r="Z3" s="9">
        <v>0</v>
      </c>
      <c r="AA3" s="60">
        <f>(Labour[[#This Row],[Extended cost]]+Labour[[#This Row],[Expat Allowance (ONLY if applicable)]])*$AF$2</f>
        <v>0</v>
      </c>
      <c r="AB3" s="60">
        <f>Labour[[#This Row],[Extended cost]]+Labour[[#This Row],[Expat Allowance (ONLY if applicable)]]+Labour[[#This Row],[Profit ]]</f>
        <v>0</v>
      </c>
    </row>
    <row r="4" spans="2:39" ht="15" customHeight="1" x14ac:dyDescent="0.25">
      <c r="B4" t="s">
        <v>333</v>
      </c>
      <c r="C4" t="s">
        <v>76</v>
      </c>
      <c r="D4" s="37"/>
      <c r="E4" s="61"/>
      <c r="F4" s="61"/>
      <c r="G4" s="61"/>
      <c r="H4" s="61"/>
      <c r="I4" s="61"/>
      <c r="J4" s="61"/>
      <c r="K4" s="61"/>
      <c r="L4" s="61"/>
      <c r="M4" s="61"/>
      <c r="N4" s="61"/>
      <c r="O4" s="55"/>
      <c r="P4" s="55"/>
      <c r="Q4" s="55"/>
      <c r="R4" s="55"/>
      <c r="S4" s="55"/>
      <c r="T4" s="55"/>
      <c r="U4" s="55"/>
      <c r="V4" s="55"/>
      <c r="W4" s="55"/>
      <c r="X4" s="55"/>
      <c r="Y4" s="5">
        <f t="array" ref="Y4">SUMPRODUCT(Labour[[#This Row],[Man-Days
2022]:[Man-Days
2031]],Labour[[#This Row],[Lab-rate
2022]:[Lab-rate
2031]])</f>
        <v>0</v>
      </c>
      <c r="Z4" s="9"/>
      <c r="AA4" s="60">
        <f>(Labour[[#This Row],[Extended cost]]+Labour[[#This Row],[Expat Allowance (ONLY if applicable)]])*$AF$2</f>
        <v>0</v>
      </c>
      <c r="AB4" s="60">
        <f>Labour[[#This Row],[Extended cost]]+Labour[[#This Row],[Expat Allowance (ONLY if applicable)]]+Labour[[#This Row],[Profit ]]</f>
        <v>0</v>
      </c>
    </row>
    <row r="5" spans="2:39" ht="15" customHeight="1" x14ac:dyDescent="0.25">
      <c r="B5" t="s">
        <v>334</v>
      </c>
      <c r="C5" t="s">
        <v>76</v>
      </c>
      <c r="D5" s="37"/>
      <c r="E5" s="61"/>
      <c r="F5" s="61"/>
      <c r="G5" s="61"/>
      <c r="H5" s="61"/>
      <c r="I5" s="61"/>
      <c r="J5" s="61"/>
      <c r="K5" s="61"/>
      <c r="L5" s="61"/>
      <c r="M5" s="61"/>
      <c r="N5" s="61"/>
      <c r="O5" s="55"/>
      <c r="P5" s="55"/>
      <c r="Q5" s="55"/>
      <c r="R5" s="55"/>
      <c r="S5" s="55"/>
      <c r="T5" s="55"/>
      <c r="U5" s="55"/>
      <c r="V5" s="55"/>
      <c r="W5" s="55"/>
      <c r="X5" s="55"/>
      <c r="Y5" s="5">
        <f t="array" ref="Y5">SUMPRODUCT(Labour[[#This Row],[Man-Days
2022]:[Man-Days
2031]],Labour[[#This Row],[Lab-rate
2022]:[Lab-rate
2031]])</f>
        <v>0</v>
      </c>
      <c r="Z5" s="9"/>
      <c r="AA5" s="60">
        <f>(Labour[[#This Row],[Extended cost]]+Labour[[#This Row],[Expat Allowance (ONLY if applicable)]])*$AF$2</f>
        <v>0</v>
      </c>
      <c r="AB5" s="60">
        <f>Labour[[#This Row],[Extended cost]]+Labour[[#This Row],[Expat Allowance (ONLY if applicable)]]+Labour[[#This Row],[Profit ]]</f>
        <v>0</v>
      </c>
    </row>
    <row r="6" spans="2:39" x14ac:dyDescent="0.25">
      <c r="B6" t="s">
        <v>59</v>
      </c>
      <c r="D6" s="212"/>
      <c r="O6" s="212"/>
      <c r="P6" s="212"/>
      <c r="Q6" s="212"/>
      <c r="R6" s="212"/>
      <c r="S6" s="212"/>
      <c r="T6" s="212"/>
      <c r="U6" s="212"/>
      <c r="V6" s="212"/>
      <c r="W6" s="212"/>
      <c r="X6" s="212"/>
      <c r="Y6" s="212"/>
      <c r="AA6" s="212"/>
      <c r="AB6" s="180">
        <f>SUBTOTAL(109,Labour[Fully burdened cost])</f>
        <v>0</v>
      </c>
      <c r="AC6" s="212"/>
    </row>
  </sheetData>
  <mergeCells count="1">
    <mergeCell ref="AE1:AF1"/>
  </mergeCells>
  <dataValidations count="2">
    <dataValidation type="list" allowBlank="1" showInputMessage="1" showErrorMessage="1" sqref="B3:B5" xr:uid="{00000000-0002-0000-0400-000000000000}">
      <formula1>Clin_List</formula1>
    </dataValidation>
    <dataValidation type="list" allowBlank="1" showInputMessage="1" showErrorMessage="1" sqref="D3:D5" xr:uid="{00000000-0002-0000-0400-000001000000}">
      <formula1>rngCurrencies</formula1>
    </dataValidation>
  </dataValidations>
  <pageMargins left="0.70866141732283472" right="0.70866141732283472" top="0.74803149606299213" bottom="0.74803149606299213" header="0.31496062992125984" footer="0.31496062992125984"/>
  <pageSetup paperSize="9" scale="44" fitToHeight="10" orientation="landscape" verticalDpi="1200" r:id="rId1"/>
  <headerFooter>
    <oddHeader xml:space="preserve">&amp;CNATO UNCLASSIFIED&amp;RRFQ-CO-115283-NATINAMDS </oddHeader>
    <oddFooter xml:space="preserve">&amp;CNATO UNCLASSIFIED&amp;RRFQ-CO-115283-NATINAMDS </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B1:AF6"/>
  <sheetViews>
    <sheetView zoomScaleNormal="100" workbookViewId="0">
      <selection activeCell="P2" sqref="P2:Y2"/>
    </sheetView>
  </sheetViews>
  <sheetFormatPr defaultRowHeight="15" x14ac:dyDescent="0.25"/>
  <cols>
    <col min="1" max="1" width="1.7109375" customWidth="1"/>
    <col min="2" max="2" width="20.7109375" customWidth="1"/>
    <col min="3" max="3" width="34.28515625" customWidth="1"/>
    <col min="4" max="4" width="41.28515625" customWidth="1"/>
    <col min="5" max="5" width="18" customWidth="1"/>
    <col min="16" max="26" width="10.42578125" customWidth="1"/>
    <col min="27" max="27" width="17.5703125" customWidth="1"/>
    <col min="28" max="28" width="15.28515625" style="7" customWidth="1"/>
    <col min="29" max="29" width="26" customWidth="1"/>
    <col min="30" max="30" width="3.7109375" customWidth="1"/>
  </cols>
  <sheetData>
    <row r="1" spans="2:32" ht="113.25" x14ac:dyDescent="0.25">
      <c r="B1" s="205" t="s">
        <v>331</v>
      </c>
      <c r="C1" s="205" t="s">
        <v>228</v>
      </c>
      <c r="D1" s="205" t="s">
        <v>229</v>
      </c>
      <c r="E1" s="205" t="s">
        <v>225</v>
      </c>
      <c r="F1" s="205" t="s">
        <v>151</v>
      </c>
      <c r="G1" s="205" t="s">
        <v>152</v>
      </c>
      <c r="H1" s="205" t="s">
        <v>153</v>
      </c>
      <c r="I1" s="205" t="s">
        <v>154</v>
      </c>
      <c r="J1" s="205" t="s">
        <v>155</v>
      </c>
      <c r="K1" s="205" t="s">
        <v>156</v>
      </c>
      <c r="L1" s="205" t="s">
        <v>157</v>
      </c>
      <c r="M1" s="205" t="s">
        <v>158</v>
      </c>
      <c r="N1" s="205" t="s">
        <v>159</v>
      </c>
      <c r="O1" s="205" t="s">
        <v>160</v>
      </c>
      <c r="P1" s="205" t="s">
        <v>168</v>
      </c>
      <c r="Q1" s="205" t="s">
        <v>169</v>
      </c>
      <c r="R1" s="205" t="s">
        <v>170</v>
      </c>
      <c r="S1" s="205" t="s">
        <v>171</v>
      </c>
      <c r="T1" s="205" t="s">
        <v>172</v>
      </c>
      <c r="U1" s="205" t="s">
        <v>173</v>
      </c>
      <c r="V1" s="205" t="s">
        <v>174</v>
      </c>
      <c r="W1" s="205" t="s">
        <v>175</v>
      </c>
      <c r="X1" s="205" t="s">
        <v>176</v>
      </c>
      <c r="Y1" s="205" t="s">
        <v>177</v>
      </c>
      <c r="Z1" s="205" t="s">
        <v>230</v>
      </c>
      <c r="AA1" s="205" t="s">
        <v>227</v>
      </c>
      <c r="AB1" s="205" t="s">
        <v>222</v>
      </c>
      <c r="AC1" s="206" t="s">
        <v>223</v>
      </c>
      <c r="AD1" s="207"/>
      <c r="AE1" s="257" t="s">
        <v>107</v>
      </c>
      <c r="AF1" s="257"/>
    </row>
    <row r="2" spans="2:32" ht="30" x14ac:dyDescent="0.25">
      <c r="B2" s="1" t="s">
        <v>12</v>
      </c>
      <c r="C2" s="1" t="s">
        <v>88</v>
      </c>
      <c r="D2" s="38" t="s">
        <v>3</v>
      </c>
      <c r="E2" s="11" t="s">
        <v>86</v>
      </c>
      <c r="F2" s="13" t="s">
        <v>161</v>
      </c>
      <c r="G2" s="13" t="s">
        <v>162</v>
      </c>
      <c r="H2" s="13" t="s">
        <v>163</v>
      </c>
      <c r="I2" s="13" t="s">
        <v>164</v>
      </c>
      <c r="J2" s="13" t="s">
        <v>165</v>
      </c>
      <c r="K2" s="13" t="s">
        <v>166</v>
      </c>
      <c r="L2" s="13" t="s">
        <v>167</v>
      </c>
      <c r="M2" s="13" t="s">
        <v>185</v>
      </c>
      <c r="N2" s="13" t="s">
        <v>339</v>
      </c>
      <c r="O2" s="13" t="s">
        <v>340</v>
      </c>
      <c r="P2" s="13" t="s">
        <v>209</v>
      </c>
      <c r="Q2" s="13" t="s">
        <v>210</v>
      </c>
      <c r="R2" s="13" t="s">
        <v>211</v>
      </c>
      <c r="S2" s="13" t="s">
        <v>212</v>
      </c>
      <c r="T2" s="13" t="s">
        <v>213</v>
      </c>
      <c r="U2" s="13" t="s">
        <v>214</v>
      </c>
      <c r="V2" s="13" t="s">
        <v>215</v>
      </c>
      <c r="W2" s="13" t="s">
        <v>216</v>
      </c>
      <c r="X2" s="13" t="s">
        <v>341</v>
      </c>
      <c r="Y2" s="13" t="s">
        <v>342</v>
      </c>
      <c r="Z2" s="13" t="s">
        <v>72</v>
      </c>
      <c r="AA2" s="13" t="s">
        <v>2</v>
      </c>
      <c r="AB2" s="12" t="s">
        <v>87</v>
      </c>
      <c r="AC2" s="12" t="s">
        <v>43</v>
      </c>
      <c r="AE2" s="152" t="s">
        <v>103</v>
      </c>
      <c r="AF2" s="54">
        <v>0</v>
      </c>
    </row>
    <row r="3" spans="2:32" x14ac:dyDescent="0.25">
      <c r="B3" t="s">
        <v>332</v>
      </c>
      <c r="C3" t="s">
        <v>50</v>
      </c>
      <c r="D3" t="s">
        <v>52</v>
      </c>
      <c r="E3" s="37"/>
      <c r="F3" s="145"/>
      <c r="G3" s="145"/>
      <c r="H3" s="145"/>
      <c r="I3" s="145"/>
      <c r="J3" s="145"/>
      <c r="K3" s="145"/>
      <c r="L3" s="145"/>
      <c r="M3" s="145"/>
      <c r="N3" s="145"/>
      <c r="O3" s="145"/>
      <c r="P3" s="144"/>
      <c r="Q3" s="144"/>
      <c r="R3" s="144"/>
      <c r="S3" s="144"/>
      <c r="T3" s="144"/>
      <c r="U3" s="144"/>
      <c r="V3" s="144"/>
      <c r="W3" s="144"/>
      <c r="X3" s="144"/>
      <c r="Y3" s="144"/>
      <c r="Z3" s="60">
        <f t="array" ref="Z3">SUMPRODUCT(Material[[#This Row],[Quantity
2022]:[Quantity
2031]],Material[[#This Row],[Unit cost
2022]:[Unit cost
2031]])</f>
        <v>0</v>
      </c>
      <c r="AA3" s="60">
        <f>Material[[#This Row],[Extended cost]]*$AF$2</f>
        <v>0</v>
      </c>
      <c r="AB3" s="60">
        <f>Material[[#This Row],[Extended cost]]+Material[[#This Row],[Profit]]</f>
        <v>0</v>
      </c>
      <c r="AC3" s="7"/>
    </row>
    <row r="4" spans="2:32" x14ac:dyDescent="0.25">
      <c r="B4" t="s">
        <v>333</v>
      </c>
      <c r="C4" t="s">
        <v>50</v>
      </c>
      <c r="D4" t="s">
        <v>52</v>
      </c>
      <c r="E4" s="37"/>
      <c r="F4" s="145"/>
      <c r="G4" s="145"/>
      <c r="H4" s="145"/>
      <c r="I4" s="145"/>
      <c r="J4" s="145"/>
      <c r="K4" s="145"/>
      <c r="L4" s="145"/>
      <c r="M4" s="145"/>
      <c r="N4" s="145"/>
      <c r="O4" s="145"/>
      <c r="P4" s="144"/>
      <c r="Q4" s="144"/>
      <c r="R4" s="144"/>
      <c r="S4" s="144"/>
      <c r="T4" s="144"/>
      <c r="U4" s="144"/>
      <c r="V4" s="144"/>
      <c r="W4" s="144"/>
      <c r="X4" s="144"/>
      <c r="Y4" s="144"/>
      <c r="Z4" s="60">
        <f t="array" ref="Z4">SUMPRODUCT(Material[[#This Row],[Quantity
2022]:[Quantity
2031]],Material[[#This Row],[Unit cost
2022]:[Unit cost
2031]])</f>
        <v>0</v>
      </c>
      <c r="AA4" s="60">
        <f>Material[[#This Row],[Extended cost]]*$AF$2</f>
        <v>0</v>
      </c>
      <c r="AB4" s="60">
        <f>Material[[#This Row],[Extended cost]]+Material[[#This Row],[Profit]]</f>
        <v>0</v>
      </c>
      <c r="AC4" s="7"/>
    </row>
    <row r="5" spans="2:32" x14ac:dyDescent="0.25">
      <c r="B5" t="s">
        <v>334</v>
      </c>
      <c r="C5" t="s">
        <v>50</v>
      </c>
      <c r="D5" t="s">
        <v>52</v>
      </c>
      <c r="E5" s="37"/>
      <c r="F5" s="145"/>
      <c r="G5" s="145"/>
      <c r="H5" s="145"/>
      <c r="I5" s="145"/>
      <c r="J5" s="145"/>
      <c r="K5" s="145"/>
      <c r="L5" s="145"/>
      <c r="M5" s="145"/>
      <c r="N5" s="145"/>
      <c r="O5" s="145"/>
      <c r="P5" s="144"/>
      <c r="Q5" s="144"/>
      <c r="R5" s="144"/>
      <c r="S5" s="144"/>
      <c r="T5" s="144"/>
      <c r="U5" s="144"/>
      <c r="V5" s="144"/>
      <c r="W5" s="144"/>
      <c r="X5" s="144"/>
      <c r="Y5" s="144"/>
      <c r="Z5" s="60">
        <f t="array" ref="Z5">SUMPRODUCT(Material[[#This Row],[Quantity
2022]:[Quantity
2031]],Material[[#This Row],[Unit cost
2022]:[Unit cost
2031]])</f>
        <v>0</v>
      </c>
      <c r="AA5" s="60">
        <f>Material[[#This Row],[Extended cost]]*$AF$2</f>
        <v>0</v>
      </c>
      <c r="AB5" s="60">
        <f>Material[[#This Row],[Extended cost]]+Material[[#This Row],[Profit]]</f>
        <v>0</v>
      </c>
      <c r="AC5" s="7"/>
    </row>
    <row r="6" spans="2:32" x14ac:dyDescent="0.25">
      <c r="B6" t="s">
        <v>59</v>
      </c>
      <c r="F6" s="212"/>
      <c r="P6" s="212"/>
      <c r="Q6" s="212"/>
      <c r="R6" s="212"/>
      <c r="S6" s="212"/>
      <c r="T6" s="212"/>
      <c r="U6" s="212"/>
      <c r="V6" s="212"/>
      <c r="W6" s="212"/>
      <c r="X6" s="212"/>
      <c r="Y6" s="212"/>
      <c r="Z6" s="180"/>
      <c r="AA6" s="180"/>
      <c r="AB6" s="180">
        <f>SUBTOTAL(109,Material[Fully burdened cost])</f>
        <v>0</v>
      </c>
      <c r="AC6" s="212"/>
    </row>
  </sheetData>
  <mergeCells count="1">
    <mergeCell ref="AE1:AF1"/>
  </mergeCells>
  <dataValidations count="2">
    <dataValidation type="list" allowBlank="1" showInputMessage="1" showErrorMessage="1" sqref="B3:B5" xr:uid="{00000000-0002-0000-0500-000000000000}">
      <formula1>Clin_List</formula1>
    </dataValidation>
    <dataValidation type="list" allowBlank="1" showInputMessage="1" showErrorMessage="1" sqref="E3:E5" xr:uid="{00000000-0002-0000-0500-000001000000}">
      <formula1>rngCurrencies</formula1>
    </dataValidation>
  </dataValidations>
  <pageMargins left="0.70866141732283472" right="0.70866141732283472" top="0.74803149606299213" bottom="0.74803149606299213" header="0.31496062992125984" footer="0.31496062992125984"/>
  <pageSetup paperSize="9" scale="44" fitToHeight="10" orientation="landscape" horizontalDpi="1200" verticalDpi="1200" r:id="rId1"/>
  <headerFooter>
    <oddHeader xml:space="preserve">&amp;CNATO UNCLASSIFIED&amp;RRFQ-CO-115283-NATINAMDS </oddHeader>
    <oddFooter xml:space="preserve">&amp;CNATO UNCLASSIFIED&amp;RRFQ-CO-115283-NATINAMDS </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B1:P6"/>
  <sheetViews>
    <sheetView zoomScaleNormal="100" workbookViewId="0">
      <selection activeCell="B2" sqref="B2"/>
    </sheetView>
  </sheetViews>
  <sheetFormatPr defaultRowHeight="15" x14ac:dyDescent="0.25"/>
  <cols>
    <col min="1" max="1" width="1.7109375" customWidth="1"/>
    <col min="2" max="2" width="20.7109375" customWidth="1"/>
    <col min="3" max="3" width="27" customWidth="1"/>
    <col min="4" max="4" width="8" customWidth="1"/>
    <col min="5" max="5" width="13.5703125" customWidth="1"/>
    <col min="6" max="6" width="9.7109375" customWidth="1"/>
    <col min="7" max="7" width="11.28515625" customWidth="1"/>
    <col min="8" max="8" width="14.42578125" bestFit="1" customWidth="1"/>
    <col min="9" max="9" width="16.28515625" bestFit="1" customWidth="1"/>
    <col min="10" max="10" width="13.28515625" customWidth="1"/>
    <col min="11" max="11" width="16.28515625" bestFit="1" customWidth="1"/>
    <col min="12" max="12" width="17" customWidth="1"/>
    <col min="13" max="13" width="12.28515625" bestFit="1" customWidth="1"/>
    <col min="14" max="14" width="3.7109375" customWidth="1"/>
  </cols>
  <sheetData>
    <row r="1" spans="2:16" ht="113.25" x14ac:dyDescent="0.25">
      <c r="B1" s="205" t="s">
        <v>331</v>
      </c>
      <c r="C1" s="205" t="s">
        <v>231</v>
      </c>
      <c r="D1" s="205" t="s">
        <v>232</v>
      </c>
      <c r="E1" s="205" t="s">
        <v>225</v>
      </c>
      <c r="F1" s="205" t="s">
        <v>233</v>
      </c>
      <c r="G1" s="205" t="s">
        <v>234</v>
      </c>
      <c r="H1" s="205" t="s">
        <v>235</v>
      </c>
      <c r="I1" s="205" t="s">
        <v>236</v>
      </c>
      <c r="J1" s="205" t="s">
        <v>237</v>
      </c>
      <c r="K1" s="205" t="s">
        <v>218</v>
      </c>
      <c r="L1" s="205" t="s">
        <v>227</v>
      </c>
      <c r="M1" s="205" t="s">
        <v>108</v>
      </c>
      <c r="N1" s="207"/>
      <c r="O1" s="257" t="s">
        <v>217</v>
      </c>
      <c r="P1" s="257"/>
    </row>
    <row r="2" spans="2:16" s="2" customFormat="1" ht="30" x14ac:dyDescent="0.25">
      <c r="B2" s="3" t="s">
        <v>12</v>
      </c>
      <c r="C2" s="3" t="s">
        <v>73</v>
      </c>
      <c r="D2" s="3" t="s">
        <v>5</v>
      </c>
      <c r="E2" s="3" t="s">
        <v>0</v>
      </c>
      <c r="F2" s="3" t="s">
        <v>180</v>
      </c>
      <c r="G2" s="3" t="s">
        <v>179</v>
      </c>
      <c r="H2" s="3" t="s">
        <v>178</v>
      </c>
      <c r="I2" s="3" t="s">
        <v>110</v>
      </c>
      <c r="J2" s="30" t="s">
        <v>7</v>
      </c>
      <c r="K2" s="30" t="s">
        <v>72</v>
      </c>
      <c r="L2" s="30" t="s">
        <v>2</v>
      </c>
      <c r="M2" s="30" t="s">
        <v>21</v>
      </c>
      <c r="N2" s="30"/>
      <c r="O2" s="152" t="s">
        <v>103</v>
      </c>
      <c r="P2" s="54">
        <v>0</v>
      </c>
    </row>
    <row r="3" spans="2:16" x14ac:dyDescent="0.25">
      <c r="B3" t="s">
        <v>332</v>
      </c>
      <c r="C3" t="s">
        <v>77</v>
      </c>
      <c r="E3" s="5"/>
      <c r="F3" s="61"/>
      <c r="G3" s="61"/>
      <c r="H3" s="61"/>
      <c r="I3" s="60"/>
      <c r="J3" s="60"/>
      <c r="K3" s="204">
        <f>Travel[[#This Row],[Nr of
trips]]*Travel[[#This Row],[Nr of
people]]*Travel[[#This Row],[Cost per roundtrip]]+Travel[[#This Row],[Nr of
trips]]*Travel[[#This Row],[Nr of
people]]*Travel[[#This Row],[Nr of Days
per trip]]*Travel[[#This Row],[Per Diem]]</f>
        <v>0</v>
      </c>
      <c r="L3" s="60">
        <f>Travel[[#This Row],[Extended cost]]*$P$2</f>
        <v>0</v>
      </c>
      <c r="M3" s="60">
        <f>Travel[[#This Row],[Extended cost]]+Travel[[#This Row],[Profit]]</f>
        <v>0</v>
      </c>
    </row>
    <row r="4" spans="2:16" x14ac:dyDescent="0.25">
      <c r="B4" t="s">
        <v>333</v>
      </c>
      <c r="C4" t="s">
        <v>77</v>
      </c>
      <c r="E4" s="5"/>
      <c r="F4" s="61"/>
      <c r="G4" s="61"/>
      <c r="H4" s="61"/>
      <c r="I4" s="60"/>
      <c r="J4" s="60"/>
      <c r="K4" s="204">
        <f>Travel[[#This Row],[Nr of
trips]]*Travel[[#This Row],[Nr of
people]]*Travel[[#This Row],[Cost per roundtrip]]+Travel[[#This Row],[Nr of
trips]]*Travel[[#This Row],[Nr of
people]]*Travel[[#This Row],[Nr of Days
per trip]]*Travel[[#This Row],[Per Diem]]</f>
        <v>0</v>
      </c>
      <c r="L4" s="60">
        <f>Travel[[#This Row],[Extended cost]]*$P$2</f>
        <v>0</v>
      </c>
      <c r="M4" s="60">
        <f>Travel[[#This Row],[Extended cost]]+Travel[[#This Row],[Profit]]</f>
        <v>0</v>
      </c>
    </row>
    <row r="5" spans="2:16" x14ac:dyDescent="0.25">
      <c r="B5" t="s">
        <v>334</v>
      </c>
      <c r="C5" t="s">
        <v>77</v>
      </c>
      <c r="E5" s="39"/>
      <c r="F5" s="61"/>
      <c r="G5" s="61"/>
      <c r="H5" s="61"/>
      <c r="I5" s="60"/>
      <c r="J5" s="60"/>
      <c r="K5" s="204">
        <f>Travel[[#This Row],[Nr of
trips]]*Travel[[#This Row],[Nr of
people]]*Travel[[#This Row],[Cost per roundtrip]]+Travel[[#This Row],[Nr of
trips]]*Travel[[#This Row],[Nr of
people]]*Travel[[#This Row],[Nr of Days
per trip]]*Travel[[#This Row],[Per Diem]]</f>
        <v>0</v>
      </c>
      <c r="L5" s="60">
        <f>Travel[[#This Row],[Extended cost]]*$P$2</f>
        <v>0</v>
      </c>
      <c r="M5" s="60">
        <f>Travel[[#This Row],[Extended cost]]+Travel[[#This Row],[Profit]]</f>
        <v>0</v>
      </c>
    </row>
    <row r="6" spans="2:16" x14ac:dyDescent="0.25">
      <c r="B6" t="s">
        <v>59</v>
      </c>
      <c r="I6" s="180"/>
      <c r="J6" s="180"/>
      <c r="K6" s="180"/>
      <c r="L6" s="180"/>
      <c r="M6" s="180">
        <f>SUBTOTAL(109,Travel[Total Cost])</f>
        <v>0</v>
      </c>
    </row>
  </sheetData>
  <mergeCells count="1">
    <mergeCell ref="O1:P1"/>
  </mergeCells>
  <dataValidations count="2">
    <dataValidation type="list" allowBlank="1" showInputMessage="1" showErrorMessage="1" sqref="B3:B5" xr:uid="{00000000-0002-0000-0600-000000000000}">
      <formula1>Clin_List</formula1>
    </dataValidation>
    <dataValidation type="list" allowBlank="1" showInputMessage="1" showErrorMessage="1" sqref="E3:E5" xr:uid="{00000000-0002-0000-0600-000001000000}">
      <formula1>rngCurrencies</formula1>
    </dataValidation>
  </dataValidations>
  <pageMargins left="0.70866141732283472" right="0.70866141732283472" top="0.74803149606299213" bottom="0.74803149606299213" header="0.31496062992125984" footer="0.31496062992125984"/>
  <pageSetup paperSize="9" scale="44" fitToHeight="10" orientation="landscape" horizontalDpi="1200" verticalDpi="1200" r:id="rId1"/>
  <headerFooter>
    <oddHeader xml:space="preserve">&amp;CNATO UNCLASSIFIED&amp;RRFQ-CO-115283-NATINAMDS </oddHeader>
    <oddFooter xml:space="preserve">&amp;CNATO UNCLASSIFIED&amp;RRFQ-CO-115283-NATINAMDS </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B1:O6"/>
  <sheetViews>
    <sheetView zoomScaleNormal="100" workbookViewId="0">
      <selection activeCell="D2" sqref="D2"/>
    </sheetView>
  </sheetViews>
  <sheetFormatPr defaultRowHeight="15" x14ac:dyDescent="0.25"/>
  <cols>
    <col min="1" max="1" width="1.7109375" customWidth="1"/>
    <col min="2" max="2" width="20.7109375" customWidth="1"/>
    <col min="3" max="3" width="26.7109375" bestFit="1" customWidth="1"/>
    <col min="4" max="4" width="19.28515625" bestFit="1" customWidth="1"/>
    <col min="5" max="5" width="13.28515625" customWidth="1"/>
    <col min="6" max="6" width="17.28515625" customWidth="1"/>
    <col min="7" max="7" width="12.42578125" customWidth="1"/>
    <col min="8" max="8" width="11" bestFit="1" customWidth="1"/>
    <col min="9" max="10" width="10.42578125" customWidth="1"/>
    <col min="11" max="11" width="12.42578125" customWidth="1"/>
    <col min="12" max="12" width="13.28515625" customWidth="1"/>
    <col min="13" max="13" width="3.7109375" customWidth="1"/>
  </cols>
  <sheetData>
    <row r="1" spans="2:15" ht="180.75" x14ac:dyDescent="0.25">
      <c r="B1" s="205" t="s">
        <v>331</v>
      </c>
      <c r="C1" s="205" t="s">
        <v>238</v>
      </c>
      <c r="D1" s="205" t="s">
        <v>239</v>
      </c>
      <c r="E1" s="205" t="s">
        <v>240</v>
      </c>
      <c r="F1" s="205" t="s">
        <v>225</v>
      </c>
      <c r="G1" s="205" t="s">
        <v>241</v>
      </c>
      <c r="H1" s="205" t="s">
        <v>242</v>
      </c>
      <c r="I1" s="205" t="s">
        <v>243</v>
      </c>
      <c r="J1" s="205" t="s">
        <v>218</v>
      </c>
      <c r="K1" s="205" t="s">
        <v>221</v>
      </c>
      <c r="L1" s="205" t="s">
        <v>109</v>
      </c>
      <c r="M1" s="207"/>
      <c r="N1" s="257" t="s">
        <v>219</v>
      </c>
      <c r="O1" s="257"/>
    </row>
    <row r="2" spans="2:15" ht="30" x14ac:dyDescent="0.25">
      <c r="B2" s="1" t="s">
        <v>12</v>
      </c>
      <c r="C2" s="1" t="s">
        <v>54</v>
      </c>
      <c r="D2" s="1" t="s">
        <v>3</v>
      </c>
      <c r="E2" s="1" t="s">
        <v>5</v>
      </c>
      <c r="F2" s="3" t="s">
        <v>0</v>
      </c>
      <c r="G2" s="3" t="s">
        <v>220</v>
      </c>
      <c r="H2" s="1" t="s">
        <v>1</v>
      </c>
      <c r="I2" s="1" t="s">
        <v>4</v>
      </c>
      <c r="J2" s="30" t="s">
        <v>72</v>
      </c>
      <c r="K2" s="30" t="s">
        <v>2</v>
      </c>
      <c r="L2" s="6" t="s">
        <v>21</v>
      </c>
      <c r="N2" s="152" t="s">
        <v>103</v>
      </c>
      <c r="O2" s="54">
        <v>0</v>
      </c>
    </row>
    <row r="3" spans="2:15" x14ac:dyDescent="0.25">
      <c r="B3" t="s">
        <v>332</v>
      </c>
      <c r="C3" t="s">
        <v>78</v>
      </c>
      <c r="E3" s="8"/>
      <c r="F3" s="37"/>
      <c r="G3" s="37"/>
      <c r="H3" s="61"/>
      <c r="I3" s="60"/>
      <c r="J3" s="60">
        <f>ODC[[#This Row],[Quantity]]*ODC[[#This Row],[Unit cost ]]</f>
        <v>0</v>
      </c>
      <c r="K3" s="60">
        <f>ODC[[#This Row],[Extended cost]]*$O$2</f>
        <v>0</v>
      </c>
      <c r="L3" s="60">
        <f>ODC[[#This Row],[Extended cost]]+ODC[[#This Row],[Profit]]</f>
        <v>0</v>
      </c>
    </row>
    <row r="4" spans="2:15" x14ac:dyDescent="0.25">
      <c r="B4" t="s">
        <v>333</v>
      </c>
      <c r="C4" t="s">
        <v>78</v>
      </c>
      <c r="E4" s="8"/>
      <c r="F4" s="37"/>
      <c r="G4" s="62"/>
      <c r="H4" s="61"/>
      <c r="I4" s="60"/>
      <c r="J4" s="60">
        <f>ODC[[#This Row],[Quantity]]*ODC[[#This Row],[Unit cost ]]</f>
        <v>0</v>
      </c>
      <c r="K4" s="60">
        <f>ODC[[#This Row],[Extended cost]]*$O$2</f>
        <v>0</v>
      </c>
      <c r="L4" s="60">
        <f>ODC[[#This Row],[Extended cost]]+ODC[[#This Row],[Profit]]</f>
        <v>0</v>
      </c>
    </row>
    <row r="5" spans="2:15" x14ac:dyDescent="0.25">
      <c r="B5" t="s">
        <v>334</v>
      </c>
      <c r="C5" t="s">
        <v>78</v>
      </c>
      <c r="E5" s="8"/>
      <c r="F5" s="37"/>
      <c r="G5" s="62"/>
      <c r="H5" s="61"/>
      <c r="I5" s="60"/>
      <c r="J5" s="60">
        <f>ODC[[#This Row],[Quantity]]*ODC[[#This Row],[Unit cost ]]</f>
        <v>0</v>
      </c>
      <c r="K5" s="60">
        <f>ODC[[#This Row],[Extended cost]]*$O$2</f>
        <v>0</v>
      </c>
      <c r="L5" s="60">
        <f>ODC[[#This Row],[Extended cost]]+ODC[[#This Row],[Profit]]</f>
        <v>0</v>
      </c>
    </row>
    <row r="6" spans="2:15" x14ac:dyDescent="0.25">
      <c r="B6" t="s">
        <v>59</v>
      </c>
      <c r="I6" s="180"/>
      <c r="J6" s="180"/>
      <c r="K6" s="180"/>
      <c r="L6" s="180">
        <f>SUBTOTAL(109,ODC[Total Cost])</f>
        <v>0</v>
      </c>
    </row>
  </sheetData>
  <mergeCells count="1">
    <mergeCell ref="N1:O1"/>
  </mergeCells>
  <dataValidations count="2">
    <dataValidation type="list" allowBlank="1" showInputMessage="1" showErrorMessage="1" sqref="B3:B5" xr:uid="{00000000-0002-0000-0700-000000000000}">
      <formula1>Clin_List</formula1>
    </dataValidation>
    <dataValidation type="list" allowBlank="1" showInputMessage="1" showErrorMessage="1" sqref="F3:F5" xr:uid="{00000000-0002-0000-0700-000001000000}">
      <formula1>rngCurrencies</formula1>
    </dataValidation>
  </dataValidations>
  <pageMargins left="0.70866141732283472" right="0.70866141732283472" top="0.74803149606299213" bottom="0.74803149606299213" header="0.31496062992125984" footer="0.31496062992125984"/>
  <pageSetup paperSize="9" scale="44" fitToHeight="10" orientation="landscape" verticalDpi="1200" r:id="rId1"/>
  <headerFooter>
    <oddHeader xml:space="preserve">&amp;CNATO UNCLASSIFIED&amp;RRFQ-CO-115283-NATINAMDS </oddHeader>
    <oddFooter xml:space="preserve">&amp;CNATO UNCLASSIFIED&amp;RRFQ-CO-115283-NATINAMDS </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B1:H34"/>
  <sheetViews>
    <sheetView zoomScaleNormal="100" workbookViewId="0">
      <selection activeCell="B3" sqref="B3"/>
    </sheetView>
  </sheetViews>
  <sheetFormatPr defaultRowHeight="15" x14ac:dyDescent="0.25"/>
  <cols>
    <col min="1" max="1" width="1.7109375" customWidth="1"/>
    <col min="2" max="2" width="28.5703125" bestFit="1" customWidth="1"/>
    <col min="3" max="3" width="15.7109375" bestFit="1" customWidth="1"/>
    <col min="4" max="7" width="25.7109375" customWidth="1"/>
    <col min="8" max="8" width="26.28515625" bestFit="1" customWidth="1"/>
    <col min="9" max="9" width="50" bestFit="1" customWidth="1"/>
    <col min="10" max="10" width="3.5703125" bestFit="1" customWidth="1"/>
  </cols>
  <sheetData>
    <row r="1" spans="2:8" ht="48.75" x14ac:dyDescent="0.25">
      <c r="B1" s="50" t="s">
        <v>331</v>
      </c>
      <c r="C1" s="50" t="s">
        <v>96</v>
      </c>
      <c r="D1" s="50" t="s">
        <v>98</v>
      </c>
      <c r="F1" s="167" t="s">
        <v>92</v>
      </c>
      <c r="G1" s="40"/>
      <c r="H1" s="40"/>
    </row>
    <row r="2" spans="2:8" x14ac:dyDescent="0.25">
      <c r="B2" s="49" t="s">
        <v>14</v>
      </c>
      <c r="C2" s="49" t="s">
        <v>97</v>
      </c>
      <c r="D2" s="49" t="s">
        <v>22</v>
      </c>
      <c r="F2" s="44" t="s">
        <v>9</v>
      </c>
      <c r="G2" s="44" t="s">
        <v>10</v>
      </c>
      <c r="H2" s="44"/>
    </row>
    <row r="3" spans="2:8" x14ac:dyDescent="0.25">
      <c r="B3" s="154" t="s">
        <v>99</v>
      </c>
      <c r="C3" s="154"/>
      <c r="D3" s="155">
        <v>0</v>
      </c>
      <c r="F3" s="45" t="s">
        <v>74</v>
      </c>
      <c r="G3" s="45"/>
      <c r="H3" s="46">
        <v>0.02</v>
      </c>
    </row>
    <row r="4" spans="2:8" x14ac:dyDescent="0.25">
      <c r="B4" s="154" t="s">
        <v>99</v>
      </c>
      <c r="C4" s="154"/>
      <c r="D4" s="155">
        <v>0</v>
      </c>
      <c r="F4" s="45" t="s">
        <v>51</v>
      </c>
      <c r="G4" s="45"/>
      <c r="H4" s="46">
        <v>0.02</v>
      </c>
    </row>
    <row r="5" spans="2:8" x14ac:dyDescent="0.25">
      <c r="B5" s="154" t="s">
        <v>99</v>
      </c>
      <c r="C5" s="154"/>
      <c r="D5" s="155">
        <v>0</v>
      </c>
      <c r="F5" s="45" t="s">
        <v>17</v>
      </c>
      <c r="G5" s="45"/>
      <c r="H5" s="46">
        <v>0.02</v>
      </c>
    </row>
    <row r="6" spans="2:8" ht="23.25" x14ac:dyDescent="0.25">
      <c r="B6" s="154"/>
      <c r="C6" s="154"/>
      <c r="D6" s="155"/>
      <c r="F6" s="45" t="s">
        <v>93</v>
      </c>
      <c r="G6" s="177" t="s">
        <v>111</v>
      </c>
      <c r="H6" s="46" t="s">
        <v>94</v>
      </c>
    </row>
    <row r="7" spans="2:8" x14ac:dyDescent="0.25">
      <c r="B7" s="154"/>
      <c r="C7" s="154"/>
      <c r="D7" s="156"/>
    </row>
    <row r="8" spans="2:8" x14ac:dyDescent="0.25">
      <c r="B8" s="154"/>
      <c r="C8" s="154"/>
      <c r="D8" s="156"/>
    </row>
    <row r="9" spans="2:8" x14ac:dyDescent="0.25">
      <c r="B9" s="154"/>
      <c r="C9" s="154"/>
      <c r="D9" s="155"/>
    </row>
    <row r="10" spans="2:8" s="2" customFormat="1" x14ac:dyDescent="0.25">
      <c r="B10"/>
      <c r="C10"/>
      <c r="D10"/>
      <c r="E10" s="3"/>
      <c r="F10" s="3"/>
      <c r="G10" s="3"/>
    </row>
    <row r="11" spans="2:8" x14ac:dyDescent="0.25">
      <c r="B11" s="47" t="s">
        <v>95</v>
      </c>
      <c r="C11" s="3"/>
      <c r="D11" s="3"/>
    </row>
    <row r="12" spans="2:8" x14ac:dyDescent="0.25">
      <c r="B12" s="48" t="s">
        <v>51</v>
      </c>
      <c r="C12" s="7"/>
    </row>
    <row r="13" spans="2:8" x14ac:dyDescent="0.25">
      <c r="B13" s="48" t="s">
        <v>74</v>
      </c>
    </row>
    <row r="14" spans="2:8" x14ac:dyDescent="0.25">
      <c r="B14" s="48" t="s">
        <v>11</v>
      </c>
    </row>
    <row r="15" spans="2:8" x14ac:dyDescent="0.25">
      <c r="B15" s="48" t="s">
        <v>75</v>
      </c>
    </row>
    <row r="16" spans="2:8" x14ac:dyDescent="0.25">
      <c r="B16" s="48" t="s">
        <v>90</v>
      </c>
    </row>
    <row r="17" spans="2:7" x14ac:dyDescent="0.25">
      <c r="B17" s="48" t="s">
        <v>91</v>
      </c>
    </row>
    <row r="19" spans="2:7" ht="15.75" thickBot="1" x14ac:dyDescent="0.3"/>
    <row r="20" spans="2:7" ht="15.75" thickBot="1" x14ac:dyDescent="0.3">
      <c r="B20" s="166" t="s">
        <v>92</v>
      </c>
    </row>
    <row r="21" spans="2:7" x14ac:dyDescent="0.25">
      <c r="B21" s="168"/>
      <c r="C21" s="169"/>
      <c r="D21" s="170" t="s">
        <v>197</v>
      </c>
      <c r="E21" s="171"/>
      <c r="F21" s="171"/>
      <c r="G21" s="172"/>
    </row>
    <row r="22" spans="2:7" ht="15.75" thickBot="1" x14ac:dyDescent="0.3">
      <c r="B22" s="173" t="s">
        <v>8</v>
      </c>
      <c r="C22" s="174" t="s">
        <v>0</v>
      </c>
      <c r="D22" s="175">
        <v>2022</v>
      </c>
      <c r="E22" s="175">
        <v>2023</v>
      </c>
      <c r="F22" s="175">
        <v>2024</v>
      </c>
      <c r="G22" s="176">
        <v>2025</v>
      </c>
    </row>
    <row r="23" spans="2:7" x14ac:dyDescent="0.25">
      <c r="B23" s="159" t="s">
        <v>196</v>
      </c>
      <c r="C23" s="160" t="s">
        <v>25</v>
      </c>
      <c r="D23" s="161" t="s">
        <v>187</v>
      </c>
      <c r="E23" s="161" t="s">
        <v>187</v>
      </c>
      <c r="F23" s="161" t="s">
        <v>187</v>
      </c>
      <c r="G23" s="162" t="s">
        <v>187</v>
      </c>
    </row>
    <row r="24" spans="2:7" x14ac:dyDescent="0.25">
      <c r="B24" s="159" t="s">
        <v>189</v>
      </c>
      <c r="C24" s="160" t="s">
        <v>25</v>
      </c>
      <c r="D24" s="161" t="s">
        <v>187</v>
      </c>
      <c r="E24" s="161" t="s">
        <v>187</v>
      </c>
      <c r="F24" s="161" t="s">
        <v>187</v>
      </c>
      <c r="G24" s="162" t="s">
        <v>187</v>
      </c>
    </row>
    <row r="25" spans="2:7" x14ac:dyDescent="0.25">
      <c r="B25" s="159" t="s">
        <v>190</v>
      </c>
      <c r="C25" s="160" t="s">
        <v>25</v>
      </c>
      <c r="D25" s="161" t="s">
        <v>187</v>
      </c>
      <c r="E25" s="161" t="s">
        <v>187</v>
      </c>
      <c r="F25" s="161" t="s">
        <v>187</v>
      </c>
      <c r="G25" s="162" t="s">
        <v>187</v>
      </c>
    </row>
    <row r="26" spans="2:7" x14ac:dyDescent="0.25">
      <c r="B26" s="159" t="s">
        <v>191</v>
      </c>
      <c r="C26" s="160" t="s">
        <v>25</v>
      </c>
      <c r="D26" s="161" t="s">
        <v>187</v>
      </c>
      <c r="E26" s="161" t="s">
        <v>187</v>
      </c>
      <c r="F26" s="161" t="s">
        <v>187</v>
      </c>
      <c r="G26" s="162" t="s">
        <v>187</v>
      </c>
    </row>
    <row r="27" spans="2:7" x14ac:dyDescent="0.25">
      <c r="B27" s="159" t="s">
        <v>188</v>
      </c>
      <c r="C27" s="160" t="s">
        <v>25</v>
      </c>
      <c r="D27" s="161" t="s">
        <v>187</v>
      </c>
      <c r="E27" s="161" t="s">
        <v>187</v>
      </c>
      <c r="F27" s="161" t="s">
        <v>187</v>
      </c>
      <c r="G27" s="162" t="s">
        <v>187</v>
      </c>
    </row>
    <row r="28" spans="2:7" x14ac:dyDescent="0.25">
      <c r="B28" s="159" t="s">
        <v>192</v>
      </c>
      <c r="C28" s="160" t="s">
        <v>25</v>
      </c>
      <c r="D28" s="161" t="s">
        <v>187</v>
      </c>
      <c r="E28" s="161" t="s">
        <v>187</v>
      </c>
      <c r="F28" s="161" t="s">
        <v>187</v>
      </c>
      <c r="G28" s="162" t="s">
        <v>187</v>
      </c>
    </row>
    <row r="29" spans="2:7" x14ac:dyDescent="0.25">
      <c r="B29" s="159" t="s">
        <v>193</v>
      </c>
      <c r="C29" s="160" t="s">
        <v>25</v>
      </c>
      <c r="D29" s="161" t="s">
        <v>187</v>
      </c>
      <c r="E29" s="161" t="s">
        <v>187</v>
      </c>
      <c r="F29" s="161" t="s">
        <v>187</v>
      </c>
      <c r="G29" s="162" t="s">
        <v>187</v>
      </c>
    </row>
    <row r="30" spans="2:7" x14ac:dyDescent="0.25">
      <c r="B30" s="159" t="s">
        <v>194</v>
      </c>
      <c r="C30" s="160" t="s">
        <v>25</v>
      </c>
      <c r="D30" s="161" t="s">
        <v>187</v>
      </c>
      <c r="E30" s="161" t="s">
        <v>187</v>
      </c>
      <c r="F30" s="161" t="s">
        <v>187</v>
      </c>
      <c r="G30" s="162" t="s">
        <v>187</v>
      </c>
    </row>
    <row r="31" spans="2:7" x14ac:dyDescent="0.25">
      <c r="B31" s="159" t="s">
        <v>195</v>
      </c>
      <c r="C31" s="160" t="s">
        <v>25</v>
      </c>
      <c r="D31" s="161" t="s">
        <v>187</v>
      </c>
      <c r="E31" s="161" t="s">
        <v>187</v>
      </c>
      <c r="F31" s="161" t="s">
        <v>187</v>
      </c>
      <c r="G31" s="162" t="s">
        <v>187</v>
      </c>
    </row>
    <row r="32" spans="2:7" x14ac:dyDescent="0.25">
      <c r="B32" s="163" t="s">
        <v>187</v>
      </c>
      <c r="C32" s="160" t="s">
        <v>25</v>
      </c>
      <c r="D32" s="161" t="s">
        <v>187</v>
      </c>
      <c r="E32" s="161" t="s">
        <v>187</v>
      </c>
      <c r="F32" s="161" t="s">
        <v>187</v>
      </c>
      <c r="G32" s="162" t="s">
        <v>187</v>
      </c>
    </row>
    <row r="33" spans="2:7" x14ac:dyDescent="0.25">
      <c r="B33" s="159" t="s">
        <v>187</v>
      </c>
      <c r="C33" s="160" t="s">
        <v>25</v>
      </c>
      <c r="D33" s="161" t="s">
        <v>187</v>
      </c>
      <c r="E33" s="161" t="s">
        <v>187</v>
      </c>
      <c r="F33" s="161" t="s">
        <v>187</v>
      </c>
      <c r="G33" s="162" t="s">
        <v>187</v>
      </c>
    </row>
    <row r="34" spans="2:7" ht="15.75" thickBot="1" x14ac:dyDescent="0.3">
      <c r="B34" s="157" t="s">
        <v>187</v>
      </c>
      <c r="C34" s="158" t="s">
        <v>25</v>
      </c>
      <c r="D34" s="164" t="s">
        <v>187</v>
      </c>
      <c r="E34" s="164" t="s">
        <v>187</v>
      </c>
      <c r="F34" s="164" t="s">
        <v>187</v>
      </c>
      <c r="G34" s="165" t="s">
        <v>187</v>
      </c>
    </row>
  </sheetData>
  <dataValidations disablePrompts="1" count="1">
    <dataValidation type="list" allowBlank="1" showInputMessage="1" showErrorMessage="1" sqref="C23:C34" xr:uid="{00000000-0002-0000-0800-000000000000}">
      <formula1>rngCurrencies</formula1>
    </dataValidation>
  </dataValidations>
  <pageMargins left="0.70866141732283472" right="0.70866141732283472" top="0.74803149606299213" bottom="0.74803149606299213" header="0.31496062992125984" footer="0.31496062992125984"/>
  <pageSetup paperSize="9" scale="44" fitToHeight="3" orientation="landscape" horizontalDpi="1200" verticalDpi="1200" r:id="rId1"/>
  <headerFooter>
    <oddHeader xml:space="preserve">&amp;CNATO UNCLASSIFIED&amp;RRFQ-CO-115283-NATINAMDS </oddHeader>
    <oddFooter xml:space="preserve">&amp;CNATO UNCLASSIFIED&amp;RRFQ-CO-115283-NATINAMDS </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E13"/>
  <sheetViews>
    <sheetView workbookViewId="0">
      <selection activeCell="A8" sqref="A8:A11"/>
    </sheetView>
  </sheetViews>
  <sheetFormatPr defaultRowHeight="15" x14ac:dyDescent="0.25"/>
  <cols>
    <col min="1" max="1" width="13.7109375" customWidth="1"/>
    <col min="2" max="2" width="10.5703125" bestFit="1" customWidth="1"/>
    <col min="3" max="3" width="13.28515625" customWidth="1"/>
    <col min="4" max="5" width="10.5703125" bestFit="1" customWidth="1"/>
    <col min="8" max="8" width="11.28515625" bestFit="1" customWidth="1"/>
  </cols>
  <sheetData>
    <row r="1" spans="1:5" x14ac:dyDescent="0.25">
      <c r="A1" s="181" t="s">
        <v>64</v>
      </c>
    </row>
    <row r="3" spans="1:5" x14ac:dyDescent="0.25">
      <c r="A3" s="1" t="s">
        <v>65</v>
      </c>
    </row>
    <row r="4" spans="1:5" x14ac:dyDescent="0.25">
      <c r="A4" s="1" t="s">
        <v>104</v>
      </c>
    </row>
    <row r="5" spans="1:5" x14ac:dyDescent="0.25">
      <c r="A5" s="1"/>
    </row>
    <row r="6" spans="1:5" ht="30" x14ac:dyDescent="0.25">
      <c r="A6" s="3" t="s">
        <v>199</v>
      </c>
      <c r="B6" s="3" t="s">
        <v>6</v>
      </c>
      <c r="C6" s="3" t="s">
        <v>66</v>
      </c>
      <c r="D6" s="3" t="s">
        <v>67</v>
      </c>
      <c r="E6" s="3" t="s">
        <v>69</v>
      </c>
    </row>
    <row r="7" spans="1:5" x14ac:dyDescent="0.25">
      <c r="B7" s="55"/>
      <c r="C7" s="55"/>
      <c r="D7" s="55"/>
      <c r="E7" s="55"/>
    </row>
    <row r="8" spans="1:5" x14ac:dyDescent="0.25">
      <c r="A8" t="s">
        <v>276</v>
      </c>
      <c r="B8" s="55" t="e">
        <f>INDEX(Labour!AB:AB,MATCH($A8,Labour!B:B,0))</f>
        <v>#N/A</v>
      </c>
      <c r="C8" s="55" t="e">
        <f>INDEX(Material!AB:AB,MATCH($A8,Material!B:B,0))</f>
        <v>#N/A</v>
      </c>
      <c r="D8" s="55" t="e">
        <f>INDEX(Travel!M:M,MATCH($A8,Travel!B:B,0))</f>
        <v>#N/A</v>
      </c>
      <c r="E8" s="55" t="e">
        <f>INDEX(ODC!L:L,MATCH($A8,ODC!B:B,0))</f>
        <v>#N/A</v>
      </c>
    </row>
    <row r="9" spans="1:5" x14ac:dyDescent="0.25">
      <c r="A9" t="s">
        <v>277</v>
      </c>
      <c r="B9" s="55" t="e">
        <f>INDEX(Labour!AB:AB,MATCH($A9,Labour!B:B,0))</f>
        <v>#N/A</v>
      </c>
      <c r="C9" s="55" t="e">
        <f>INDEX(Material!AB:AB,MATCH($A9,Material!B:B,0))</f>
        <v>#N/A</v>
      </c>
      <c r="D9" s="55" t="e">
        <f>INDEX(Travel!M:M,MATCH($A9,Travel!B:B,0))</f>
        <v>#N/A</v>
      </c>
      <c r="E9" s="55" t="e">
        <f>INDEX(ODC!L:L,MATCH($A9,ODC!B:B,0))</f>
        <v>#N/A</v>
      </c>
    </row>
    <row r="10" spans="1:5" x14ac:dyDescent="0.25">
      <c r="A10" t="s">
        <v>278</v>
      </c>
      <c r="B10" s="55" t="e">
        <f>INDEX(Labour!AB:AB,MATCH($A10,Labour!B:B,0))</f>
        <v>#N/A</v>
      </c>
      <c r="C10" s="55" t="e">
        <f>INDEX(Material!AB:AB,MATCH($A10,Material!B:B,0))</f>
        <v>#N/A</v>
      </c>
      <c r="D10" s="55" t="e">
        <f>INDEX(Travel!M:M,MATCH($A10,Travel!B:B,0))</f>
        <v>#N/A</v>
      </c>
      <c r="E10" s="55" t="e">
        <f>INDEX(ODC!L:L,MATCH($A10,ODC!B:B,0))</f>
        <v>#N/A</v>
      </c>
    </row>
    <row r="11" spans="1:5" x14ac:dyDescent="0.25">
      <c r="A11" t="s">
        <v>279</v>
      </c>
      <c r="B11" s="55" t="e">
        <f>INDEX(Labour!AB:AB,MATCH($A11,Labour!B:B,0))</f>
        <v>#N/A</v>
      </c>
      <c r="C11" s="55" t="e">
        <f>INDEX(Material!AB:AB,MATCH($A11,Material!B:B,0))</f>
        <v>#N/A</v>
      </c>
      <c r="D11" s="55" t="e">
        <f>INDEX(Travel!M:M,MATCH($A11,Travel!B:B,0))</f>
        <v>#N/A</v>
      </c>
      <c r="E11" s="55" t="e">
        <f>INDEX(ODC!L:L,MATCH($A11,ODC!B:B,0))</f>
        <v>#N/A</v>
      </c>
    </row>
    <row r="12" spans="1:5" s="178" customFormat="1" ht="12.75" customHeight="1" x14ac:dyDescent="0.25">
      <c r="B12" s="179"/>
      <c r="C12" s="179"/>
      <c r="D12" s="179"/>
      <c r="E12" s="179"/>
    </row>
    <row r="13" spans="1:5" x14ac:dyDescent="0.25">
      <c r="A13" s="58"/>
      <c r="B13" s="57" t="s">
        <v>198</v>
      </c>
      <c r="C13" s="56"/>
      <c r="D13" s="56"/>
      <c r="E13" s="56"/>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0"/>
  <sheetViews>
    <sheetView workbookViewId="0">
      <selection activeCell="E9" sqref="E9"/>
    </sheetView>
  </sheetViews>
  <sheetFormatPr defaultRowHeight="15" x14ac:dyDescent="0.25"/>
  <cols>
    <col min="1" max="1" width="30.5703125" style="10" bestFit="1" customWidth="1"/>
  </cols>
  <sheetData>
    <row r="1" spans="1:1" x14ac:dyDescent="0.25">
      <c r="A1" s="10" t="s">
        <v>200</v>
      </c>
    </row>
    <row r="2" spans="1:1" x14ac:dyDescent="0.25">
      <c r="A2" s="53" t="s">
        <v>25</v>
      </c>
    </row>
    <row r="3" spans="1:1" x14ac:dyDescent="0.25">
      <c r="A3" s="53" t="s">
        <v>26</v>
      </c>
    </row>
    <row r="4" spans="1:1" x14ac:dyDescent="0.25">
      <c r="A4" s="53" t="s">
        <v>27</v>
      </c>
    </row>
    <row r="5" spans="1:1" x14ac:dyDescent="0.25">
      <c r="A5" s="53" t="s">
        <v>28</v>
      </c>
    </row>
    <row r="6" spans="1:1" x14ac:dyDescent="0.25">
      <c r="A6" s="53" t="s">
        <v>29</v>
      </c>
    </row>
    <row r="7" spans="1:1" x14ac:dyDescent="0.25">
      <c r="A7" s="53" t="s">
        <v>30</v>
      </c>
    </row>
    <row r="8" spans="1:1" x14ac:dyDescent="0.25">
      <c r="A8" s="53" t="s">
        <v>31</v>
      </c>
    </row>
    <row r="9" spans="1:1" x14ac:dyDescent="0.25">
      <c r="A9" s="53" t="s">
        <v>32</v>
      </c>
    </row>
    <row r="10" spans="1:1" x14ac:dyDescent="0.25">
      <c r="A10" s="53" t="s">
        <v>33</v>
      </c>
    </row>
    <row r="11" spans="1:1" x14ac:dyDescent="0.25">
      <c r="A11" s="53" t="s">
        <v>34</v>
      </c>
    </row>
    <row r="12" spans="1:1" x14ac:dyDescent="0.25">
      <c r="A12" s="53" t="s">
        <v>35</v>
      </c>
    </row>
    <row r="13" spans="1:1" x14ac:dyDescent="0.25">
      <c r="A13" s="53" t="s">
        <v>245</v>
      </c>
    </row>
    <row r="14" spans="1:1" x14ac:dyDescent="0.25">
      <c r="A14" s="53" t="s">
        <v>36</v>
      </c>
    </row>
    <row r="15" spans="1:1" x14ac:dyDescent="0.25">
      <c r="A15" s="53" t="s">
        <v>37</v>
      </c>
    </row>
    <row r="16" spans="1:1" x14ac:dyDescent="0.25">
      <c r="A16" s="53" t="s">
        <v>38</v>
      </c>
    </row>
    <row r="17" spans="1:1" x14ac:dyDescent="0.25">
      <c r="A17" s="53" t="s">
        <v>39</v>
      </c>
    </row>
    <row r="18" spans="1:1" x14ac:dyDescent="0.25">
      <c r="A18" s="53" t="s">
        <v>40</v>
      </c>
    </row>
    <row r="19" spans="1:1" x14ac:dyDescent="0.25">
      <c r="A19" s="53" t="s">
        <v>41</v>
      </c>
    </row>
    <row r="20" spans="1:1" x14ac:dyDescent="0.25">
      <c r="A20" s="53"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fd456807-6760-4d1a-acbe-8bffdffcd3ac" ContentTypeId="0x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DBB247335429D8488638955C63A0BC10" ma:contentTypeVersion="179" ma:contentTypeDescription="Create a new document." ma:contentTypeScope="" ma:versionID="6000ba0b45e2847bfa4bd0cfdc86518e">
  <xsd:schema xmlns:xsd="http://www.w3.org/2001/XMLSchema" xmlns:xs="http://www.w3.org/2001/XMLSchema" xmlns:p="http://schemas.microsoft.com/office/2006/metadata/properties" xmlns:ns1="http://schemas.microsoft.com/sharepoint/v3" xmlns:ns2="09f5b621-41d4-4be8-8827-cb4d07284778" xmlns:ns3="629922a9-4219-4aed-b4f8-03e2a50874cc" xmlns:ns5="a61d63fc-b3ae-4fe5-a717-e17c11f9b195" xmlns:ns6="623f1cae-18bd-4bea-aab5-f371a379d937" targetNamespace="http://schemas.microsoft.com/office/2006/metadata/properties" ma:root="true" ma:fieldsID="65356dce7250f9b1ce0a695657dfefdf" ns1:_="" ns2:_="" ns3:_="" ns5:_="" ns6:_="">
    <xsd:import namespace="http://schemas.microsoft.com/sharepoint/v3"/>
    <xsd:import namespace="09f5b621-41d4-4be8-8827-cb4d07284778"/>
    <xsd:import namespace="629922a9-4219-4aed-b4f8-03e2a50874cc"/>
    <xsd:import namespace="a61d63fc-b3ae-4fe5-a717-e17c11f9b195"/>
    <xsd:import namespace="623f1cae-18bd-4bea-aab5-f371a379d937"/>
    <xsd:element name="properties">
      <xsd:complexType>
        <xsd:sequence>
          <xsd:element name="documentManagement">
            <xsd:complexType>
              <xsd:all>
                <xsd:element ref="ns2:Location" minOccurs="0"/>
                <xsd:element ref="ns3:Branch" minOccurs="0"/>
                <xsd:element ref="ns2:CoordDocType" minOccurs="0"/>
                <xsd:element ref="ns1:DocumentSetDescription" minOccurs="0"/>
                <xsd:element ref="ns5:CoordinationWorkflow" minOccurs="0"/>
                <xsd:element ref="ns5:CoordinationType" minOccurs="0"/>
                <xsd:element ref="ns6:Reccen" minOccurs="0"/>
                <xsd:element ref="ns2:DCID" minOccurs="0"/>
                <xsd:element ref="ns2:DocLink" minOccurs="0"/>
                <xsd:element ref="ns2:SupportingDocu" minOccurs="0"/>
                <xsd:element ref="ns2:updating" minOccurs="0"/>
                <xsd:element ref="ns6:TaxCatchAllLabel" minOccurs="0"/>
                <xsd:element ref="ns6:_dlc_DocIdPersistId" minOccurs="0"/>
                <xsd:element ref="ns6:b33bb46f53004c18bb79756685102680" minOccurs="0"/>
                <xsd:element ref="ns6:f94c6ed88a3240da98fe2c996d6c1986" minOccurs="0"/>
                <xsd:element ref="ns6:o3210e02eb014ae5ae3d391ae466ec72" minOccurs="0"/>
                <xsd:element ref="ns2:StaticID" minOccurs="0"/>
                <xsd:element ref="ns6:_dlc_DocIdUrl" minOccurs="0"/>
                <xsd:element ref="ns2:DocSetLink" minOccurs="0"/>
                <xsd:element ref="ns6:_dlc_DocId" minOccurs="0"/>
                <xsd:element ref="ns6:i72f71bb67784fc6a6307c3a0f0437fb" minOccurs="0"/>
                <xsd:element ref="ns2:DocumentLink" minOccurs="0"/>
                <xsd:element ref="ns3:EXO" minOccurs="0"/>
                <xsd:element ref="ns3:FormattingAdmin" minOccurs="0"/>
                <xsd:element ref="ns3:OPR" minOccurs="0"/>
                <xsd:element ref="ns3:ProjectManager" minOccurs="0"/>
                <xsd:element ref="ns3:SectionHead" minOccurs="0"/>
                <xsd:element ref="ns3:BranchChief" minOccurs="0"/>
                <xsd:element ref="ns3:Coordinators" minOccurs="0"/>
                <xsd:element ref="ns3:POApproval" minOccurs="0"/>
                <xsd:element ref="ns2:AIRC2POApprover" minOccurs="0"/>
                <xsd:element ref="ns2:BMDApprover" minOccurs="0"/>
                <xsd:element ref="ns2:moreinfo" minOccurs="0"/>
                <xsd:element ref="ns2:info_only" minOccurs="0"/>
                <xsd:element ref="ns2:ManagedMeta" minOccurs="0"/>
                <xsd:element ref="ns2:EditAccess" minOccurs="0"/>
                <xsd:element ref="ns2:DocSetClassification" minOccurs="0"/>
                <xsd:element ref="ns6:TaxCatchAll" minOccurs="0"/>
                <xsd:element ref="ns2:Comments" minOccurs="0"/>
                <xsd:element ref="ns2:Permission_x0020_Status" minOccurs="0"/>
                <xsd:element ref="ns2:UpdateCla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6" nillable="true" ma:displayName="Description" ma:description="A description of the Document Set" ma:internalName="DocumentSetDescripti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f5b621-41d4-4be8-8827-cb4d07284778" elementFormDefault="qualified">
    <xsd:import namespace="http://schemas.microsoft.com/office/2006/documentManagement/types"/>
    <xsd:import namespace="http://schemas.microsoft.com/office/infopath/2007/PartnerControls"/>
    <xsd:element name="Location" ma:index="2" nillable="true" ma:displayName="Location" ma:description="Add location of engagement ig: Uedem, ARS Boleslav, Rome, Poggio Renatico (visit, trip, to which location for presentation, location of minutes)" ma:internalName="Location">
      <xsd:simpleType>
        <xsd:restriction base="dms:Text">
          <xsd:maxLength value="255"/>
        </xsd:restriction>
      </xsd:simpleType>
    </xsd:element>
    <xsd:element name="CoordDocType" ma:index="5" nillable="true" ma:displayName="CoordDocType" ma:format="Dropdown" ma:internalName="CoordDocType">
      <xsd:simpleType>
        <xsd:restriction base="dms:Choice">
          <xsd:enumeration value="1. Draft"/>
          <xsd:enumeration value="2. Supporting document"/>
          <xsd:enumeration value="3. Reference(s)"/>
          <xsd:enumeration value="4. Email"/>
          <xsd:enumeration value="5. Final document"/>
        </xsd:restriction>
      </xsd:simpleType>
    </xsd:element>
    <xsd:element name="DCID" ma:index="16" nillable="true" ma:displayName="DCID" ma:description="" ma:indexed="true" ma:internalName="DCID">
      <xsd:simpleType>
        <xsd:restriction base="dms:Text">
          <xsd:maxLength value="255"/>
        </xsd:restriction>
      </xsd:simpleType>
    </xsd:element>
    <xsd:element name="DocLink" ma:index="17" nillable="true" ma:displayName="DocLink" ma:description="" ma:internalName="DocLink">
      <xsd:simpleType>
        <xsd:restriction base="dms:Text">
          <xsd:maxLength value="255"/>
        </xsd:restriction>
      </xsd:simpleType>
    </xsd:element>
    <xsd:element name="SupportingDocu" ma:index="21" nillable="true" ma:displayName="SupportingDocu" ma:description="Is this additional/supporting documentation to an already submitted coordination?" ma:format="Dropdown" ma:internalName="SupportingDocu" ma:readOnly="false">
      <xsd:simpleType>
        <xsd:restriction base="dms:Choice">
          <xsd:enumeration value="No"/>
          <xsd:enumeration value="Yes"/>
        </xsd:restriction>
      </xsd:simpleType>
    </xsd:element>
    <xsd:element name="updating" ma:index="22" nillable="true" ma:displayName="updating" ma:internalName="updating">
      <xsd:complexType>
        <xsd:complexContent>
          <xsd:extension base="dms:URL">
            <xsd:sequence>
              <xsd:element name="Url" type="dms:ValidUrl" minOccurs="0" nillable="true"/>
              <xsd:element name="Description" type="xsd:string" nillable="true"/>
            </xsd:sequence>
          </xsd:extension>
        </xsd:complexContent>
      </xsd:complexType>
    </xsd:element>
    <xsd:element name="StaticID" ma:index="32" nillable="true" ma:displayName="DocSetID" ma:description="" ma:hidden="true" ma:internalName="StaticID" ma:readOnly="false">
      <xsd:simpleType>
        <xsd:restriction base="dms:Text">
          <xsd:maxLength value="255"/>
        </xsd:restriction>
      </xsd:simpleType>
    </xsd:element>
    <xsd:element name="DocSetLink" ma:index="34" nillable="true" ma:displayName="DocSetLink" ma:description="" ma:format="Hyperlink" ma:hidden="true" ma:internalName="DocSet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DocumentLink" ma:index="38" nillable="true" ma:displayName="DocumentLink" ma:hidden="true" ma:internalName="Document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IRC2POApprover" ma:index="47" nillable="true" ma:displayName="AIRC2POApprover" ma:hidden="true" ma:list="UserInfo" ma:SharePointGroup="0" ma:internalName="AIRC2PO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MDApprover" ma:index="48" nillable="true" ma:displayName="BMDApprover" ma:hidden="true" ma:list="UserInfo" ma:SharePointGroup="0" ma:internalName="BMD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oreinfo" ma:index="49" nillable="true" ma:displayName="moreinfo" ma:hidden="true" ma:list="UserInfo" ma:SharePointGroup="0" ma:internalName="moreinf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fo_only" ma:index="50" nillable="true" ma:displayName="info_only" ma:hidden="true" ma:list="UserInfo" ma:SharePointGroup="0" ma:internalName="info_onl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nagedMeta" ma:index="52" nillable="true" ma:displayName="ManagedMeta" ma:default="No" ma:format="Dropdown" ma:hidden="true" ma:internalName="ManagedMeta" ma:readOnly="false">
      <xsd:simpleType>
        <xsd:union memberTypes="dms:Text">
          <xsd:simpleType>
            <xsd:restriction base="dms:Choice">
              <xsd:enumeration value="Yes"/>
              <xsd:enumeration value="No"/>
            </xsd:restriction>
          </xsd:simpleType>
        </xsd:union>
      </xsd:simpleType>
    </xsd:element>
    <xsd:element name="EditAccess" ma:index="54" nillable="true" ma:displayName="EditAccess" ma:description="" ma:hidden="true" ma:list="UserInfo" ma:SearchPeopleOnly="false" ma:SharePointGroup="0" ma:internalName="EditAccess" ma:readOnly="false" ma:showField="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SetClassification" ma:index="55" nillable="true" ma:displayName="DocSetClassification" ma:hidden="true" ma:internalName="DocSetClassification" ma:readOnly="false">
      <xsd:simpleType>
        <xsd:restriction base="dms:Text"/>
      </xsd:simpleType>
    </xsd:element>
    <xsd:element name="Comments" ma:index="57" nillable="true" ma:displayName="Comments" ma:hidden="true" ma:internalName="Comments" ma:readOnly="false">
      <xsd:simpleType>
        <xsd:restriction base="dms:Note"/>
      </xsd:simpleType>
    </xsd:element>
    <xsd:element name="Permission_x0020_Status" ma:index="59" nillable="true" ma:displayName="Permission Status" ma:format="Dropdown" ma:hidden="true" ma:internalName="Permission_x0020_Status" ma:readOnly="false">
      <xsd:simpleType>
        <xsd:restriction base="dms:Choice">
          <xsd:enumeration value="Update Required"/>
          <xsd:enumeration value="Updated"/>
        </xsd:restriction>
      </xsd:simpleType>
    </xsd:element>
    <xsd:element name="UpdateClas" ma:index="61" nillable="true" ma:displayName="UpdateClas" ma:internalName="UpdateCl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9922a9-4219-4aed-b4f8-03e2a50874cc" elementFormDefault="qualified">
    <xsd:import namespace="http://schemas.microsoft.com/office/2006/documentManagement/types"/>
    <xsd:import namespace="http://schemas.microsoft.com/office/infopath/2007/PartnerControls"/>
    <xsd:element name="Branch" ma:index="3" nillable="true" ma:displayName="Branch" ma:default="AMDC2" ma:description="" ma:format="Dropdown" ma:internalName="Branch">
      <xsd:simpleType>
        <xsd:restriction base="dms:Choice">
          <xsd:enumeration value="AMDC2"/>
          <xsd:enumeration value="OOD"/>
          <xsd:enumeration value="AIRC2 PO"/>
          <xsd:enumeration value="BMD PO"/>
          <xsd:enumeration value="ENB"/>
          <xsd:enumeration value="ITB"/>
          <xsd:enumeration value="MAB"/>
          <xsd:enumeration value="NPC"/>
          <xsd:enumeration value="PIB"/>
          <xsd:enumeration value="RMB"/>
          <xsd:enumeration value="SDB"/>
          <xsd:enumeration value="SEB"/>
          <xsd:enumeration value="SLM"/>
        </xsd:restriction>
      </xsd:simpleType>
    </xsd:element>
    <xsd:element name="EXO" ma:index="39" nillable="true" ma:displayName="EXO" ma:hidden="true" ma:list="UserInfo" ma:SharePointGroup="0" ma:internalName="EX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mattingAdmin" ma:index="40" nillable="true" ma:displayName="FormattingAdmin" ma:list="UserInfo" ma:SharePointGroup="0" ma:internalName="FormattingAdmi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PR" ma:index="41" nillable="true" ma:displayName="OPR" ma:list="UserInfo" ma:SharePointGroup="0" ma:internalName="OP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Manager" ma:index="42" nillable="true" ma:displayName="ProjectManager" ma:hidden="true" ma:list="UserInfo" ma:SharePointGroup="0" ma:internalName="Project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ctionHead" ma:index="43" nillable="true" ma:displayName="SectionHead" ma:hidden="true" ma:list="UserInfo" ma:SharePointGroup="0" ma:internalName="SectionH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ranchChief" ma:index="44" nillable="true" ma:displayName="BranchChief" ma:hidden="true" ma:list="UserInfo" ma:SharePointGroup="0" ma:internalName="BranchChief"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ordinators" ma:index="45" nillable="true" ma:displayName="Coordinators" ma:hidden="true" ma:list="UserInfo" ma:SearchPeopleOnly="false" ma:SharePointGroup="0" ma:internalName="Coordinato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OApproval" ma:index="46" nillable="true" ma:displayName="POApproval" ma:hidden="true" ma:list="UserInfo" ma:SharePointGroup="0" ma:internalName="POApproval"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1d63fc-b3ae-4fe5-a717-e17c11f9b195" elementFormDefault="qualified">
    <xsd:import namespace="http://schemas.microsoft.com/office/2006/documentManagement/types"/>
    <xsd:import namespace="http://schemas.microsoft.com/office/infopath/2007/PartnerControls"/>
    <xsd:element name="CoordinationWorkflow" ma:index="10" nillable="true" ma:displayName="CoordinationWorkflow" ma:internalName="CoordinationWorkflow">
      <xsd:complexType>
        <xsd:complexContent>
          <xsd:extension base="dms:URL">
            <xsd:sequence>
              <xsd:element name="Url" type="dms:ValidUrl" minOccurs="0" nillable="true"/>
              <xsd:element name="Description" type="xsd:string" nillable="true"/>
            </xsd:sequence>
          </xsd:extension>
        </xsd:complexContent>
      </xsd:complexType>
    </xsd:element>
    <xsd:element name="CoordinationType" ma:index="14" nillable="true" ma:displayName="CoordinationType" ma:description="" ma:format="Dropdown" ma:internalName="CoordinationType">
      <xsd:simpleType>
        <xsd:restriction base="dms:Choice">
          <xsd:enumeration value="Standard Letter"/>
          <xsd:enumeration value="Personal Letter"/>
          <xsd:enumeration value="TCBE Reports"/>
          <xsd:enumeration value="Memorandum of Information"/>
          <xsd:enumeration value="Memorandum of Decision"/>
          <xsd:enumeration value="Report"/>
          <xsd:enumeration value="Minutes"/>
          <xsd:enumeration value="Calling notice"/>
          <xsd:enumeration value="Agenda/Program"/>
          <xsd:enumeration value="Engagement Report"/>
          <xsd:enumeration value="Executive Meeting Prep and Decision Sheet"/>
          <xsd:enumeration value="Presentation"/>
          <xsd:enumeration value="Other"/>
          <xsd:enumeration value="Incoming Correspondence"/>
          <xsd:enumeration value="PIC contractual letter"/>
        </xsd:restriction>
      </xsd:simpleType>
    </xsd:element>
  </xsd:schema>
  <xsd:schema xmlns:xsd="http://www.w3.org/2001/XMLSchema" xmlns:xs="http://www.w3.org/2001/XMLSchema" xmlns:dms="http://schemas.microsoft.com/office/2006/documentManagement/types" xmlns:pc="http://schemas.microsoft.com/office/infopath/2007/PartnerControls" targetNamespace="623f1cae-18bd-4bea-aab5-f371a379d937" elementFormDefault="qualified">
    <xsd:import namespace="http://schemas.microsoft.com/office/2006/documentManagement/types"/>
    <xsd:import namespace="http://schemas.microsoft.com/office/infopath/2007/PartnerControls"/>
    <xsd:element name="Reccen" ma:index="15" nillable="true" ma:displayName="RECCEN Link" ma:description="​When a document has been published on RECCEN and the original source document is located in a document library - this link should point to the authoritative source." ma:format="Hyperlink" ma:internalName="Reccen">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23" nillable="true" ma:displayName="Taxonomy Catch All Column1" ma:description="" ma:hidden="true" ma:list="{61935891-ab8c-4edf-ac99-38b6ad184c23}" ma:internalName="TaxCatchAllLabel" ma:readOnly="true" ma:showField="CatchAllDataLabel" ma:web="629922a9-4219-4aed-b4f8-03e2a50874cc">
      <xsd:complexType>
        <xsd:complexContent>
          <xsd:extension base="dms:MultiChoiceLookup">
            <xsd:sequence>
              <xsd:element name="Value" type="dms:Lookup" maxOccurs="unbounded" minOccurs="0"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b33bb46f53004c18bb79756685102680" ma:index="25" nillable="true" ma:taxonomy="true" ma:internalName="b33bb46f53004c18bb79756685102680" ma:taxonomyFieldName="Ownership" ma:displayName="Ownership Marking" ma:readOnly="false" ma:default="2;#NATO|6167e84e-f318-4960-bc74-7874197fc088" ma:fieldId="{b33bb46f-5300-4c18-bb79-756685102680}" ma:sspId="fd456807-6760-4d1a-acbe-8bffdffcd3ac" ma:termSetId="e4ba80e4-8f0c-4ec4-a059-210360388aac" ma:anchorId="00000000-0000-0000-0000-000000000000" ma:open="false" ma:isKeyword="false">
      <xsd:complexType>
        <xsd:sequence>
          <xsd:element ref="pc:Terms" minOccurs="0" maxOccurs="1"/>
        </xsd:sequence>
      </xsd:complexType>
    </xsd:element>
    <xsd:element name="f94c6ed88a3240da98fe2c996d6c1986" ma:index="26" ma:taxonomy="true" ma:internalName="f94c6ed88a3240da98fe2c996d6c1986" ma:taxonomyFieldName="DocType" ma:displayName="Document Type" ma:indexed="true" ma:default="" ma:fieldId="{f94c6ed8-8a32-40da-98fe-2c996d6c1986}" ma:sspId="fd456807-6760-4d1a-acbe-8bffdffcd3ac" ma:termSetId="45c15c7d-6b3c-4658-8661-f41d4af203df" ma:anchorId="00000000-0000-0000-0000-000000000000" ma:open="false" ma:isKeyword="false">
      <xsd:complexType>
        <xsd:sequence>
          <xsd:element ref="pc:Terms" minOccurs="0" maxOccurs="1"/>
        </xsd:sequence>
      </xsd:complexType>
    </xsd:element>
    <xsd:element name="o3210e02eb014ae5ae3d391ae466ec72" ma:index="29" nillable="true" ma:taxonomy="true" ma:internalName="o3210e02eb014ae5ae3d391ae466ec72" ma:taxonomyFieldName="Sensitivity" ma:displayName="Sensitivity Marking" ma:readOnly="false" ma:default="1;#UNCLASSIFIED|eaa6416d-aa36-4f79-899b-366a7ed67e5c" ma:fieldId="{83210e02-eb01-4ae5-ae3d-391ae466ec72}" ma:sspId="fd456807-6760-4d1a-acbe-8bffdffcd3ac" ma:termSetId="d24cd19c-9de1-4cf6-976b-8cc4a07e2f47" ma:anchorId="00000000-0000-0000-0000-000000000000" ma:open="false" ma:isKeyword="false">
      <xsd:complexType>
        <xsd:sequence>
          <xsd:element ref="pc:Terms" minOccurs="0" maxOccurs="1"/>
        </xsd:sequence>
      </xsd:complex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6" nillable="true" ma:displayName="Document ID Value" ma:description="The value of the document ID assigned to this item." ma:internalName="_dlc_DocId" ma:readOnly="true">
      <xsd:simpleType>
        <xsd:restriction base="dms:Text"/>
      </xsd:simpleType>
    </xsd:element>
    <xsd:element name="i72f71bb67784fc6a6307c3a0f0437fb" ma:index="37" nillable="true" ma:taxonomy="true" ma:internalName="i72f71bb67784fc6a6307c3a0f0437fb" ma:taxonomyFieldName="OrgElem" ma:displayName="Organizational Element" ma:default="16;#AMDC2|ae760d7f-8eec-4624-836c-abc3091d1479" ma:fieldId="{272f71bb-6778-4fc6-a630-7c3a0f0437fb}" ma:sspId="fd456807-6760-4d1a-acbe-8bffdffcd3ac" ma:termSetId="46830915-4409-485f-884c-5f1d3d734949" ma:anchorId="00000000-0000-0000-0000-000000000000" ma:open="false" ma:isKeyword="false">
      <xsd:complexType>
        <xsd:sequence>
          <xsd:element ref="pc:Terms" minOccurs="0" maxOccurs="1"/>
        </xsd:sequence>
      </xsd:complexType>
    </xsd:element>
    <xsd:element name="TaxCatchAll" ma:index="56" nillable="true" ma:displayName="Taxonomy Catch All Column" ma:description="" ma:hidden="true" ma:list="{61935891-ab8c-4edf-ac99-38b6ad184c23}" ma:internalName="TaxCatchAll" ma:showField="CatchAllData" ma:web="629922a9-4219-4aed-b4f8-03e2a50874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axOccurs="1" ma:index="0" ma:displayName="Title"/>
        <xsd:element ref="dc:subject" minOccurs="0" maxOccurs="1" ma:index="4"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ojectManager xmlns="629922a9-4219-4aed-b4f8-03e2a50874cc">
      <UserInfo>
        <DisplayName/>
        <AccountId xsi:nil="true"/>
        <AccountType/>
      </UserInfo>
    </ProjectManager>
    <DocSetClassification xmlns="09f5b621-41d4-4be8-8827-cb4d07284778" xsi:nil="true"/>
    <EXO xmlns="629922a9-4219-4aed-b4f8-03e2a50874cc">
      <UserInfo>
        <DisplayName/>
        <AccountId xsi:nil="true"/>
        <AccountType/>
      </UserInfo>
    </EXO>
    <AIRC2POApprover xmlns="09f5b621-41d4-4be8-8827-cb4d07284778">
      <UserInfo>
        <DisplayName/>
        <AccountId xsi:nil="true"/>
        <AccountType/>
      </UserInfo>
    </AIRC2POApprover>
    <CoordDocType xmlns="09f5b621-41d4-4be8-8827-cb4d07284778">1. Draft</CoordDocType>
    <updating xmlns="09f5b621-41d4-4be8-8827-cb4d07284778">
      <Url xsi:nil="true"/>
      <Description xsi:nil="true"/>
    </updating>
    <StaticID xmlns="09f5b621-41d4-4be8-8827-cb4d07284778">0</StaticID>
    <BranchChief xmlns="629922a9-4219-4aed-b4f8-03e2a50874cc">
      <UserInfo>
        <DisplayName/>
        <AccountId xsi:nil="true"/>
        <AccountType/>
      </UserInfo>
    </BranchChief>
    <DCID xmlns="09f5b621-41d4-4be8-8827-cb4d07284778">NCIA-AMDC2-2022-00518</DCID>
    <DocLink xmlns="09f5b621-41d4-4be8-8827-cb4d07284778" xsi:nil="true"/>
    <SectionHead xmlns="629922a9-4219-4aed-b4f8-03e2a50874cc">
      <UserInfo>
        <DisplayName/>
        <AccountId xsi:nil="true"/>
        <AccountType/>
      </UserInfo>
    </SectionHead>
    <ManagedMeta xmlns="09f5b621-41d4-4be8-8827-cb4d07284778">Yes</ManagedMeta>
    <Comments xmlns="09f5b621-41d4-4be8-8827-cb4d07284778" xsi:nil="true"/>
    <DocumentSetDescription xmlns="http://schemas.microsoft.com/sharepoint/v3" xsi:nil="true"/>
    <Reccen xmlns="623f1cae-18bd-4bea-aab5-f371a379d937">
      <Url xsi:nil="true"/>
      <Description xsi:nil="true"/>
    </Reccen>
    <o3210e02eb014ae5ae3d391ae466ec72 xmlns="623f1cae-18bd-4bea-aab5-f371a379d937">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eaa6416d-aa36-4f79-899b-366a7ed67e5c</TermId>
        </TermInfo>
      </Terms>
    </o3210e02eb014ae5ae3d391ae466ec72>
    <DocumentLink xmlns="09f5b621-41d4-4be8-8827-cb4d07284778">
      <Url xsi:nil="true"/>
      <Description xsi:nil="true"/>
    </DocumentLink>
    <Coordinators xmlns="629922a9-4219-4aed-b4f8-03e2a50874cc">
      <UserInfo>
        <DisplayName/>
        <AccountId xsi:nil="true"/>
        <AccountType/>
      </UserInfo>
    </Coordinators>
    <Permission_x0020_Status xmlns="09f5b621-41d4-4be8-8827-cb4d07284778" xsi:nil="true"/>
    <i72f71bb67784fc6a6307c3a0f0437fb xmlns="623f1cae-18bd-4bea-aab5-f371a379d937">
      <Terms xmlns="http://schemas.microsoft.com/office/infopath/2007/PartnerControls">
        <TermInfo xmlns="http://schemas.microsoft.com/office/infopath/2007/PartnerControls">
          <TermName xmlns="http://schemas.microsoft.com/office/infopath/2007/PartnerControls">AMDC2</TermName>
          <TermId xmlns="http://schemas.microsoft.com/office/infopath/2007/PartnerControls">ae760d7f-8eec-4624-836c-abc3091d1479</TermId>
        </TermInfo>
      </Terms>
    </i72f71bb67784fc6a6307c3a0f0437fb>
    <POApproval xmlns="629922a9-4219-4aed-b4f8-03e2a50874cc">
      <UserInfo>
        <DisplayName/>
        <AccountId xsi:nil="true"/>
        <AccountType/>
      </UserInfo>
    </POApproval>
    <f94c6ed88a3240da98fe2c996d6c1986 xmlns="623f1cae-18bd-4bea-aab5-f371a379d937">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d5a93c64-1292-406b-af67-808e6af597a8</TermId>
        </TermInfo>
      </Terms>
    </f94c6ed88a3240da98fe2c996d6c1986>
    <BMDApprover xmlns="09f5b621-41d4-4be8-8827-cb4d07284778">
      <UserInfo>
        <DisplayName/>
        <AccountId xsi:nil="true"/>
        <AccountType/>
      </UserInfo>
    </BMDApprover>
    <info_only xmlns="09f5b621-41d4-4be8-8827-cb4d07284778">
      <UserInfo>
        <DisplayName/>
        <AccountId xsi:nil="true"/>
        <AccountType/>
      </UserInfo>
    </info_only>
    <Branch xmlns="629922a9-4219-4aed-b4f8-03e2a50874cc">AMDC2</Branch>
    <Location xmlns="09f5b621-41d4-4be8-8827-cb4d07284778" xsi:nil="true"/>
    <CoordinationType xmlns="a61d63fc-b3ae-4fe5-a717-e17c11f9b195">Other</CoordinationType>
    <OPR xmlns="629922a9-4219-4aed-b4f8-03e2a50874cc">
      <UserInfo>
        <DisplayName/>
        <AccountId xsi:nil="true"/>
        <AccountType/>
      </UserInfo>
    </OPR>
    <SupportingDocu xmlns="09f5b621-41d4-4be8-8827-cb4d07284778" xsi:nil="true"/>
    <EditAccess xmlns="09f5b621-41d4-4be8-8827-cb4d07284778">
      <UserInfo>
        <DisplayName>i:05.t|adfs|kevin.richardson@nr.ncia.nato.int</DisplayName>
        <AccountId>306</AccountId>
        <AccountType/>
      </UserInfo>
      <UserInfo>
        <DisplayName>i:05.t|adfs|jonathan.armstrong@nr.ncia.nato.int</DisplayName>
        <AccountId>2356</AccountId>
        <AccountType/>
      </UserInfo>
      <UserInfo>
        <DisplayName>i:05.t|adfs|ivaylo.elenkov@nr.ncia.nato.int</DisplayName>
        <AccountId>719</AccountId>
        <AccountType/>
      </UserInfo>
      <UserInfo>
        <DisplayName>i:05.t|adfs|christophe.gallard@nr.ncia.nato.int</DisplayName>
        <AccountId>61</AccountId>
        <AccountType/>
      </UserInfo>
      <UserInfo>
        <DisplayName>i:05.t|adfs|stephan.marx@nr.ncia.nato.int</DisplayName>
        <AccountId>287</AccountId>
        <AccountType/>
      </UserInfo>
      <UserInfo>
        <DisplayName>i:05.t|adfs|kevin.mepham@nr.ncia.nato.int</DisplayName>
        <AccountId>1558</AccountId>
        <AccountType/>
      </UserInfo>
      <UserInfo>
        <DisplayName>i:05.t|adfs|jaime.sevillano@nr.ncia.nato.int</DisplayName>
        <AccountId>2479</AccountId>
        <AccountType/>
      </UserInfo>
      <UserInfo>
        <DisplayName>i:05.t|adfs|cemil.uysal@nr.ncia.nato.int</DisplayName>
        <AccountId>2895</AccountId>
        <AccountType/>
      </UserInfo>
      <UserInfo>
        <DisplayName>i:05.t|adfs|deepa.visavadia@nr.ncia.nato.int</DisplayName>
        <AccountId>1689</AccountId>
        <AccountType/>
      </UserInfo>
      <UserInfo>
        <DisplayName>i:05.t|adfs|mihaela.dojan@nr.ncia.nato.int</DisplayName>
        <AccountId>2917</AccountId>
        <AccountType/>
      </UserInfo>
    </EditAccess>
    <TaxCatchAll xmlns="623f1cae-18bd-4bea-aab5-f371a379d937">
      <Value>2</Value>
      <Value>16</Value>
      <Value>1</Value>
      <Value>422</Value>
    </TaxCatchAll>
    <CoordinationWorkflow xmlns="a61d63fc-b3ae-4fe5-a717-e17c11f9b195">
      <Url xsi:nil="true"/>
      <Description xsi:nil="true"/>
    </CoordinationWorkflow>
    <b33bb46f53004c18bb79756685102680 xmlns="623f1cae-18bd-4bea-aab5-f371a379d937">
      <Terms xmlns="http://schemas.microsoft.com/office/infopath/2007/PartnerControls">
        <TermInfo xmlns="http://schemas.microsoft.com/office/infopath/2007/PartnerControls">
          <TermName xmlns="http://schemas.microsoft.com/office/infopath/2007/PartnerControls">NATO</TermName>
          <TermId xmlns="http://schemas.microsoft.com/office/infopath/2007/PartnerControls">6167e84e-f318-4960-bc74-7874197fc088</TermId>
        </TermInfo>
      </Terms>
    </b33bb46f53004c18bb79756685102680>
    <DocSetLink xmlns="09f5b621-41d4-4be8-8827-cb4d07284778">
      <Url>https://amdc2.nr.ncia/DM/DocumentCoordination/NCIA-AMDC2-2022-00518/20220315-NU-RFQ-CO-115658-AMDC2%20-%20Book%20I%20-%20Bidding%20Sheets-%20rev1.xlsx</Url>
      <Description>20220315-NU-RFQ-CO-115658-AMDC2 - Book I - Bidding Sheets- rev1
</Description>
    </DocSetLink>
    <moreinfo xmlns="09f5b621-41d4-4be8-8827-cb4d07284778">
      <UserInfo>
        <DisplayName/>
        <AccountId xsi:nil="true"/>
        <AccountType/>
      </UserInfo>
    </moreinfo>
    <FormattingAdmin xmlns="629922a9-4219-4aed-b4f8-03e2a50874cc">
      <UserInfo>
        <DisplayName/>
        <AccountId xsi:nil="true"/>
        <AccountType/>
      </UserInfo>
    </FormattingAdmin>
    <_dlc_DocId xmlns="623f1cae-18bd-4bea-aab5-f371a379d937">AMDC2DOCID-1538598428-15724</_dlc_DocId>
    <_dlc_DocIdUrl xmlns="623f1cae-18bd-4bea-aab5-f371a379d937">
      <Url>https://amdc2.nr.ncia/DM/_layouts/15/DocIdRedir.aspx?ID=AMDC2DOCID-1538598428-15724</Url>
      <Description>AMDC2DOCID-1538598428-15724</Description>
    </_dlc_DocIdUrl>
    <UpdateClas xmlns="09f5b621-41d4-4be8-8827-cb4d07284778" xsi:nil="true"/>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5400F7E-791F-4FDB-B335-0E3150556E7B}">
  <ds:schemaRefs>
    <ds:schemaRef ds:uri="Microsoft.SharePoint.Taxonomy.ContentTypeSync"/>
  </ds:schemaRefs>
</ds:datastoreItem>
</file>

<file path=customXml/itemProps2.xml><?xml version="1.0" encoding="utf-8"?>
<ds:datastoreItem xmlns:ds="http://schemas.openxmlformats.org/officeDocument/2006/customXml" ds:itemID="{FEA71780-221F-4177-913C-CEEBE01F6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9f5b621-41d4-4be8-8827-cb4d07284778"/>
    <ds:schemaRef ds:uri="629922a9-4219-4aed-b4f8-03e2a50874cc"/>
    <ds:schemaRef ds:uri="a61d63fc-b3ae-4fe5-a717-e17c11f9b195"/>
    <ds:schemaRef ds:uri="623f1cae-18bd-4bea-aab5-f371a379d9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055286-33AD-4ADA-9369-68950CB06906}">
  <ds:schemaRefs>
    <ds:schemaRef ds:uri="http://schemas.microsoft.com/sharepoint/v3/contenttype/forms"/>
  </ds:schemaRefs>
</ds:datastoreItem>
</file>

<file path=customXml/itemProps4.xml><?xml version="1.0" encoding="utf-8"?>
<ds:datastoreItem xmlns:ds="http://schemas.openxmlformats.org/officeDocument/2006/customXml" ds:itemID="{2669B654-9291-4672-8DC3-1E7E1845B142}">
  <ds:schemaRefs>
    <ds:schemaRef ds:uri="http://purl.org/dc/dcmitype/"/>
    <ds:schemaRef ds:uri="http://schemas.microsoft.com/office/2006/metadata/propertie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sharepoint/v3"/>
    <ds:schemaRef ds:uri="623f1cae-18bd-4bea-aab5-f371a379d937"/>
    <ds:schemaRef ds:uri="http://schemas.microsoft.com/office/infopath/2007/PartnerControls"/>
    <ds:schemaRef ds:uri="629922a9-4219-4aed-b4f8-03e2a50874cc"/>
    <ds:schemaRef ds:uri="a61d63fc-b3ae-4fe5-a717-e17c11f9b195"/>
    <ds:schemaRef ds:uri="09f5b621-41d4-4be8-8827-cb4d07284778"/>
    <ds:schemaRef ds:uri="http://purl.org/dc/terms/"/>
  </ds:schemaRefs>
</ds:datastoreItem>
</file>

<file path=customXml/itemProps5.xml><?xml version="1.0" encoding="utf-8"?>
<ds:datastoreItem xmlns:ds="http://schemas.openxmlformats.org/officeDocument/2006/customXml" ds:itemID="{368E9337-8ABC-47B6-AE2F-41DDCC8E877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Instructions</vt:lpstr>
      <vt:lpstr>Automated Checks</vt:lpstr>
      <vt:lpstr>Offer Summary</vt:lpstr>
      <vt:lpstr>CLIN Summary</vt:lpstr>
      <vt:lpstr>Labour</vt:lpstr>
      <vt:lpstr>Material</vt:lpstr>
      <vt:lpstr>Travel</vt:lpstr>
      <vt:lpstr>ODC</vt:lpstr>
      <vt:lpstr>Rates</vt:lpstr>
      <vt:lpstr>CLIN Detail list</vt:lpstr>
      <vt:lpstr>Settings</vt:lpstr>
      <vt:lpstr>Clin_List</vt:lpstr>
      <vt:lpstr>'Automated Checks'!Print_Area</vt:lpstr>
      <vt:lpstr>'CLIN Summary'!Print_Area</vt:lpstr>
      <vt:lpstr>Instructions!Print_Area</vt:lpstr>
      <vt:lpstr>Labour!Print_Area</vt:lpstr>
      <vt:lpstr>Material!Print_Area</vt:lpstr>
      <vt:lpstr>ODC!Print_Area</vt:lpstr>
      <vt:lpstr>'Offer Summary'!Print_Area</vt:lpstr>
      <vt:lpstr>Rates!Print_Area</vt:lpstr>
      <vt:lpstr>Travel!Print_Area</vt:lpstr>
      <vt:lpstr>rngCurrencies</vt:lpstr>
      <vt:lpstr>Tot_CS_Base</vt:lpstr>
      <vt:lpstr>Tot_CS_OptEval</vt:lpstr>
      <vt:lpstr>Tot_Labour</vt:lpstr>
      <vt:lpstr>Tot_Material</vt:lpstr>
      <vt:lpstr>Tot_ODC</vt:lpstr>
      <vt:lpstr>Tot_OS_Base</vt:lpstr>
      <vt:lpstr>Tot_OS_OptEval</vt:lpstr>
      <vt:lpstr>Tot_Travel</vt:lpstr>
    </vt:vector>
  </TitlesOfParts>
  <Company>NCIA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20220315-NU-RFQ-CO-115658-AMDC2 - Book I - Bidding Sheets- rev1</dc:title>
  <dc:subject/>
  <dc:creator>Ivaylo.Elenkov@nr.ncia.nato.int</dc:creator>
  <cp:lastModifiedBy>Windows User</cp:lastModifiedBy>
  <cp:lastPrinted>2018-08-17T12:06:07Z</cp:lastPrinted>
  <dcterms:created xsi:type="dcterms:W3CDTF">2017-07-10T07:03:59Z</dcterms:created>
  <dcterms:modified xsi:type="dcterms:W3CDTF">2022-05-19T15:36:36Z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0x010100DBB247335429D8488638955C63A0BC10</vt:lpwstr>
  </property>
  <property fmtid="{D5CDD505-2E9C-101B-9397-08002B2CF9AE}" pid="3" name="IsMyDocuments">
    <vt:bool>true</vt:bool>
  </property>
  <property fmtid="{D5CDD505-2E9C-101B-9397-08002B2CF9AE}" pid="4" name="_dlc_DocIdItemGuid">
    <vt:lpwstr>6c636d15-2006-4204-b1f7-564831dda38a</vt:lpwstr>
  </property>
  <property fmtid="{D5CDD505-2E9C-101B-9397-08002B2CF9AE}" pid="5" name="Ownership">
    <vt:lpwstr>2;#NATO|6167e84e-f318-4960-bc74-7874197fc088</vt:lpwstr>
  </property>
  <property fmtid="{D5CDD505-2E9C-101B-9397-08002B2CF9AE}" pid="6" name="Sensitivity">
    <vt:lpwstr>1;#UNCLASSIFIED|eaa6416d-aa36-4f79-899b-366a7ed67e5c</vt:lpwstr>
  </property>
  <property fmtid="{D5CDD505-2E9C-101B-9397-08002B2CF9AE}" pid="7" name="OrgElem">
    <vt:lpwstr>16;#AMDC2|ae760d7f-8eec-4624-836c-abc3091d1479</vt:lpwstr>
  </property>
  <property fmtid="{D5CDD505-2E9C-101B-9397-08002B2CF9AE}" pid="8" name="DocType">
    <vt:lpwstr>422;#Document|d5a93c64-1292-406b-af67-808e6af597a8</vt:lpwstr>
  </property>
  <property fmtid="{D5CDD505-2E9C-101B-9397-08002B2CF9AE}" pid="9" name="_docset_NoMedatataSyncRequired">
    <vt:lpwstr>False</vt:lpwstr>
  </property>
</Properties>
</file>