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E:\2476\"/>
    </mc:Choice>
  </mc:AlternateContent>
  <xr:revisionPtr revIDLastSave="0" documentId="8_{08D5D086-8B61-4A17-AE00-889F87414B05}" xr6:coauthVersionLast="36" xr6:coauthVersionMax="36" xr10:uidLastSave="{00000000-0000-0000-0000-000000000000}"/>
  <bookViews>
    <workbookView xWindow="0" yWindow="0" windowWidth="27060" windowHeight="5520" activeTab="3" xr2:uid="{00000000-000D-0000-FFFF-FFFF00000000}"/>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Settings" sheetId="27" state="hidden" r:id="rId11"/>
  </sheets>
  <definedNames>
    <definedName name="_xlnm._FilterDatabase" localSheetId="3" hidden="1">'CLIN Summary'!$A$3:$Q$3</definedName>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 name="Clin_List">'CLIN Detail list'!$A$8:$A$12</definedName>
    <definedName name="_xlnm.Print_Area" localSheetId="1">'Automated Checks'!$B$2:$D$18</definedName>
    <definedName name="_xlnm.Print_Area" localSheetId="3">'CLIN Summary'!$B$1:$Q$117</definedName>
    <definedName name="_xlnm.Print_Area" localSheetId="0">Instructions!$B$1:$C$9</definedName>
    <definedName name="_xlnm.Print_Area" localSheetId="4">Labour!$B$2:$AC$6</definedName>
    <definedName name="_xlnm.Print_Area" localSheetId="5">Material!$B$2:$AC$6</definedName>
    <definedName name="_xlnm.Print_Area" localSheetId="7">ODC!$B$2:$L$6</definedName>
    <definedName name="_xlnm.Print_Area" localSheetId="2">'Offer Summary'!$B$3:$D$26</definedName>
    <definedName name="_xlnm.Print_Area" localSheetId="8">Rates!$B$2:$D$9</definedName>
    <definedName name="_xlnm.Print_Area" localSheetId="6">Travel!$B$2:$M$6</definedName>
    <definedName name="rngCurrencies">Settings!$A$2:$A$20</definedName>
    <definedName name="Tot_CS_Base">'CLIN Summary'!$O$74</definedName>
    <definedName name="Tot_CS_OptEval">'CLIN Summary'!$O$116</definedName>
    <definedName name="Tot_CS_OptNonEval">'CLIN Summary'!#REF!</definedName>
    <definedName name="Tot_Labour">Labour[[#Totals],[Fully burdened cost]]</definedName>
    <definedName name="Tot_Material">Material[[#Totals],[Fully burdened cost]]</definedName>
    <definedName name="Tot_ODC">ODC[[#Totals],[Total Cost]]</definedName>
    <definedName name="Tot_OS_Base">'Offer Summary'!$D$19</definedName>
    <definedName name="Tot_OS_OptEval">'Offer Summary'!$D$26</definedName>
    <definedName name="Tot_OS_OptNonEval">'Offer Summary'!#REF!</definedName>
    <definedName name="Tot_Travel">Travel[[#Totals],[Total Cost]]</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O110" i="10" l="1"/>
  <c r="O57" i="10"/>
  <c r="C24" i="23" l="1"/>
  <c r="O59" i="10"/>
  <c r="O114" i="10" l="1"/>
  <c r="O113" i="10"/>
  <c r="O112" i="10"/>
  <c r="O60" i="10"/>
  <c r="O111" i="10"/>
  <c r="O109" i="10"/>
  <c r="O108" i="10"/>
  <c r="O107" i="10"/>
  <c r="O106" i="10"/>
  <c r="O105" i="10"/>
  <c r="O104" i="10"/>
  <c r="O33" i="10" l="1"/>
  <c r="O85" i="10" l="1"/>
  <c r="O37" i="10" l="1"/>
  <c r="O36" i="10"/>
  <c r="O35" i="10"/>
  <c r="O8" i="10" l="1"/>
  <c r="C23" i="23" l="1"/>
  <c r="C22" i="23"/>
  <c r="C21" i="23"/>
  <c r="C20" i="23"/>
  <c r="C17" i="23"/>
  <c r="C16" i="23"/>
  <c r="C15" i="23"/>
  <c r="C14" i="23"/>
  <c r="C13" i="23"/>
  <c r="C12" i="23"/>
  <c r="C11" i="23"/>
  <c r="C10" i="23"/>
  <c r="C9" i="23"/>
  <c r="O99" i="10"/>
  <c r="O98" i="10"/>
  <c r="O93" i="10"/>
  <c r="O86" i="10"/>
  <c r="O80" i="10"/>
  <c r="O61" i="10"/>
  <c r="O62" i="10"/>
  <c r="O63" i="10"/>
  <c r="O64" i="10"/>
  <c r="O49" i="10"/>
  <c r="O58" i="10"/>
  <c r="O56" i="10"/>
  <c r="O55" i="10"/>
  <c r="O53" i="10"/>
  <c r="O52" i="10"/>
  <c r="O51" i="10"/>
  <c r="O50" i="10"/>
  <c r="O24" i="10"/>
  <c r="O23" i="10"/>
  <c r="O101" i="10" l="1"/>
  <c r="D23" i="23" s="1"/>
  <c r="O71" i="10"/>
  <c r="O94" i="10" l="1"/>
  <c r="O92" i="10"/>
  <c r="O87" i="10"/>
  <c r="O81" i="10"/>
  <c r="O70" i="10"/>
  <c r="O69" i="10"/>
  <c r="O65" i="10"/>
  <c r="O54" i="10"/>
  <c r="O38" i="10"/>
  <c r="O34" i="10"/>
  <c r="O29" i="10"/>
  <c r="O28" i="10"/>
  <c r="O9" i="10"/>
  <c r="O6" i="10"/>
  <c r="O45" i="10"/>
  <c r="O43" i="10"/>
  <c r="O42" i="10"/>
  <c r="O14" i="10"/>
  <c r="O13" i="10"/>
  <c r="O19" i="10"/>
  <c r="O18" i="10"/>
  <c r="O21" i="10" l="1"/>
  <c r="D11" i="23" s="1"/>
  <c r="O73" i="10"/>
  <c r="D17" i="23" s="1"/>
  <c r="O26" i="10"/>
  <c r="D12" i="23" s="1"/>
  <c r="O7" i="10"/>
  <c r="O83" i="10"/>
  <c r="D20" i="23" l="1"/>
  <c r="O67" i="10"/>
  <c r="D16" i="23" s="1"/>
  <c r="O40" i="10"/>
  <c r="D14" i="23" s="1"/>
  <c r="O96" i="10"/>
  <c r="O31" i="10"/>
  <c r="D13" i="23" s="1"/>
  <c r="O89" i="10"/>
  <c r="D21" i="23" s="1"/>
  <c r="D22" i="23" l="1"/>
  <c r="D26" i="23" s="1"/>
  <c r="O116" i="10"/>
  <c r="J5" i="16"/>
  <c r="J4" i="16"/>
  <c r="K4" i="16" s="1"/>
  <c r="J3" i="16"/>
  <c r="K3" i="16" s="1"/>
  <c r="L3" i="16" s="1"/>
  <c r="K5" i="15"/>
  <c r="L5" i="15" s="1"/>
  <c r="M5" i="15" s="1"/>
  <c r="K3" i="15"/>
  <c r="L3" i="15" s="1"/>
  <c r="K4" i="15"/>
  <c r="L4" i="15" s="1"/>
  <c r="M4" i="15" s="1"/>
  <c r="L4" i="16" l="1"/>
  <c r="K5" i="16"/>
  <c r="L5" i="16" s="1"/>
  <c r="M3" i="15"/>
  <c r="Z5" i="14" l="1" a="1"/>
  <c r="Z5" i="14" s="1"/>
  <c r="Z4" i="14" a="1"/>
  <c r="Z4" i="14" s="1"/>
  <c r="Z3" i="14" a="1"/>
  <c r="Z3" i="14" s="1"/>
  <c r="AA5" i="14" l="1"/>
  <c r="AB5" i="14" s="1"/>
  <c r="AA4" i="14"/>
  <c r="AB4" i="14" s="1"/>
  <c r="Y5" i="26" l="1" a="1"/>
  <c r="Y5" i="26" s="1"/>
  <c r="AA5" i="26" s="1"/>
  <c r="Y4" i="26" a="1"/>
  <c r="Y4" i="26" s="1"/>
  <c r="AA4" i="26" s="1"/>
  <c r="Y3" i="26" a="1"/>
  <c r="Y3" i="26" s="1"/>
  <c r="AB5" i="26" l="1"/>
  <c r="AB4" i="26"/>
  <c r="C11" i="24"/>
  <c r="C10" i="24"/>
  <c r="O44" i="10"/>
  <c r="O16" i="10" l="1"/>
  <c r="O47" i="10"/>
  <c r="D15" i="23" s="1"/>
  <c r="O11" i="10" l="1"/>
  <c r="D9" i="23" s="1"/>
  <c r="D10" i="23"/>
  <c r="C9" i="33"/>
  <c r="D9" i="33"/>
  <c r="O74" i="10" l="1"/>
  <c r="O115" i="10" s="1"/>
  <c r="D24" i="23" s="1"/>
  <c r="D19" i="23"/>
  <c r="AA3" i="14"/>
  <c r="AB3" i="14" s="1"/>
  <c r="AA3" i="26"/>
  <c r="AB3" i="26" s="1"/>
  <c r="D6" i="23" l="1"/>
  <c r="D7" i="23"/>
  <c r="C8" i="24"/>
  <c r="D10" i="24"/>
  <c r="D9" i="24"/>
  <c r="D8" i="24"/>
  <c r="D11" i="24"/>
  <c r="D7" i="33"/>
  <c r="C7" i="33"/>
  <c r="B9" i="24"/>
  <c r="C9" i="24"/>
  <c r="C4" i="33"/>
  <c r="C16" i="33" l="1"/>
  <c r="C17" i="33"/>
  <c r="B10" i="24"/>
  <c r="B8" i="24"/>
  <c r="B11" i="24"/>
  <c r="E11" i="24"/>
  <c r="E9" i="24"/>
  <c r="C15" i="33" l="1"/>
  <c r="E8" i="24"/>
  <c r="E10" i="24"/>
  <c r="C18" i="33" l="1"/>
  <c r="D8" i="33"/>
  <c r="C8" i="33"/>
  <c r="L6" i="16" l="1"/>
  <c r="AB6" i="14"/>
  <c r="AB6" i="26" l="1"/>
  <c r="M6" i="15" l="1"/>
  <c r="C12"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Sarah</author>
    <author>Pachocki Jacek</author>
    <author>Bailey Elif</author>
  </authors>
  <commentList>
    <comment ref="L3" authorId="0" shapeId="0" xr:uid="{00000000-0006-0000-0300-000001000000}">
      <text>
        <r>
          <rPr>
            <sz val="9"/>
            <color indexed="81"/>
            <rFont val="Tahoma"/>
            <family val="2"/>
          </rPr>
          <t>I.e. Man-Days, Lot, etc. To be indicated by either bidder or NCIA; whichever defines the Quantity</t>
        </r>
      </text>
    </comment>
    <comment ref="M3" authorId="0" shapeId="0" xr:uid="{00000000-0006-0000-0300-000002000000}">
      <text>
        <r>
          <rPr>
            <sz val="9"/>
            <color indexed="81"/>
            <rFont val="Tahoma"/>
            <family val="2"/>
          </rPr>
          <t>To be indicated by either bidder or NCIA; if bidder needs to complete, highlight field yellow</t>
        </r>
      </text>
    </comment>
    <comment ref="N3" authorId="0" shapeId="0" xr:uid="{00000000-0006-0000-0300-000003000000}">
      <text>
        <r>
          <rPr>
            <sz val="9"/>
            <color indexed="81"/>
            <rFont val="Tahoma"/>
            <family val="2"/>
          </rPr>
          <t>To be completed by bidder</t>
        </r>
      </text>
    </comment>
    <comment ref="O3" authorId="0" shapeId="0" xr:uid="{00000000-0006-0000-0300-000004000000}">
      <text>
        <r>
          <rPr>
            <sz val="9"/>
            <color indexed="81"/>
            <rFont val="Tahoma"/>
            <family val="2"/>
          </rPr>
          <t>To be completed by bidder</t>
        </r>
      </text>
    </comment>
    <comment ref="P3" authorId="0" shapeId="0" xr:uid="{00000000-0006-0000-0300-00000500000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 ref="Q3" authorId="1" shapeId="0" xr:uid="{00000000-0006-0000-0300-000006000000}">
      <text>
        <r>
          <rPr>
            <sz val="9"/>
            <color indexed="81"/>
            <rFont val="Tahoma"/>
            <family val="2"/>
          </rPr>
          <t xml:space="preserve">If Bidder decides to keep any CLIN at zero costs the reason for it has to be explained in the corresponding Comments field.
</t>
        </r>
      </text>
    </comment>
    <comment ref="Q5" authorId="2" shapeId="0" xr:uid="{00000000-0006-0000-0300-000007000000}">
      <text>
        <r>
          <rPr>
            <b/>
            <sz val="9"/>
            <color indexed="81"/>
            <rFont val="Tahoma"/>
            <family val="2"/>
          </rPr>
          <t>Bailey Elif:</t>
        </r>
        <r>
          <rPr>
            <sz val="9"/>
            <color indexed="81"/>
            <rFont val="Tahoma"/>
            <family val="2"/>
          </rPr>
          <t xml:space="preserve">
added this column, please highlight to AMDC2 in coodination so they bless it</t>
        </r>
      </text>
    </comment>
    <comment ref="M6" authorId="2" shapeId="0" xr:uid="{00000000-0006-0000-0300-000008000000}">
      <text>
        <r>
          <rPr>
            <b/>
            <sz val="9"/>
            <color indexed="81"/>
            <rFont val="Tahoma"/>
            <family val="2"/>
          </rPr>
          <t>Bailey Elif:</t>
        </r>
        <r>
          <rPr>
            <sz val="9"/>
            <color indexed="81"/>
            <rFont val="Tahoma"/>
            <family val="2"/>
          </rPr>
          <t xml:space="preserve">
how do these numbers relate to 12 in total?</t>
        </r>
      </text>
    </comment>
    <comment ref="B77" authorId="0" shapeId="0" xr:uid="{00000000-0006-0000-0300-000009000000}">
      <text>
        <r>
          <rPr>
            <sz val="9"/>
            <color indexed="81"/>
            <rFont val="Tahoma"/>
            <family val="2"/>
          </rPr>
          <t>To be completed by NCIA</t>
        </r>
      </text>
    </comment>
    <comment ref="C77" authorId="0" shapeId="0" xr:uid="{00000000-0006-0000-0300-00000A000000}">
      <text>
        <r>
          <rPr>
            <sz val="9"/>
            <color indexed="81"/>
            <rFont val="Tahoma"/>
            <family val="2"/>
          </rPr>
          <t>To be completed by NCIA</t>
        </r>
      </text>
    </comment>
    <comment ref="G77" authorId="0" shapeId="0" xr:uid="{00000000-0006-0000-0300-00000B000000}">
      <text>
        <r>
          <rPr>
            <sz val="9"/>
            <color indexed="81"/>
            <rFont val="Tahoma"/>
            <family val="2"/>
          </rPr>
          <t>To be completed by NCIA</t>
        </r>
      </text>
    </comment>
    <comment ref="H77" authorId="0" shapeId="0" xr:uid="{00000000-0006-0000-0300-00000C000000}">
      <text>
        <r>
          <rPr>
            <sz val="9"/>
            <color indexed="81"/>
            <rFont val="Tahoma"/>
            <family val="2"/>
          </rPr>
          <t>To be completed by NCIA</t>
        </r>
      </text>
    </comment>
    <comment ref="J77" authorId="0" shapeId="0" xr:uid="{00000000-0006-0000-0300-00000D000000}">
      <text>
        <r>
          <rPr>
            <sz val="9"/>
            <color indexed="81"/>
            <rFont val="Tahoma"/>
            <family val="2"/>
          </rPr>
          <t>To be completed by NCIA</t>
        </r>
      </text>
    </comment>
    <comment ref="K77" authorId="0" shapeId="0" xr:uid="{00000000-0006-0000-0300-00000E000000}">
      <text>
        <r>
          <rPr>
            <sz val="9"/>
            <color indexed="81"/>
            <rFont val="Tahoma"/>
            <family val="2"/>
          </rPr>
          <t>To be completed by NCIA</t>
        </r>
      </text>
    </comment>
    <comment ref="L77" authorId="0" shapeId="0" xr:uid="{00000000-0006-0000-0300-00000F000000}">
      <text>
        <r>
          <rPr>
            <sz val="9"/>
            <color indexed="81"/>
            <rFont val="Tahoma"/>
            <family val="2"/>
          </rPr>
          <t>I.e. Man-Days, Lot, etc. To be indicated by either bidder or NCIA; whichever defines the Quantity</t>
        </r>
      </text>
    </comment>
    <comment ref="M77" authorId="0" shapeId="0" xr:uid="{00000000-0006-0000-0300-000010000000}">
      <text>
        <r>
          <rPr>
            <sz val="9"/>
            <color indexed="81"/>
            <rFont val="Tahoma"/>
            <family val="2"/>
          </rPr>
          <t>To be indicated by either bidder or NCIA; if bidder needs to complete, highlight field yellow</t>
        </r>
      </text>
    </comment>
    <comment ref="N77" authorId="0" shapeId="0" xr:uid="{00000000-0006-0000-0300-000011000000}">
      <text>
        <r>
          <rPr>
            <sz val="9"/>
            <color indexed="81"/>
            <rFont val="Tahoma"/>
            <family val="2"/>
          </rPr>
          <t>To be completed by bidder</t>
        </r>
      </text>
    </comment>
    <comment ref="O77" authorId="0" shapeId="0" xr:uid="{00000000-0006-0000-0300-000012000000}">
      <text>
        <r>
          <rPr>
            <sz val="9"/>
            <color indexed="81"/>
            <rFont val="Tahoma"/>
            <family val="2"/>
          </rPr>
          <t>To be completed by bidder</t>
        </r>
      </text>
    </comment>
    <comment ref="P77" authorId="0" shapeId="0" xr:uid="{00000000-0006-0000-0300-00001300000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 ref="Q77" authorId="1" shapeId="0" xr:uid="{00000000-0006-0000-0300-000014000000}">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Sarah</author>
  </authors>
  <commentList>
    <comment ref="A6" authorId="0" shapeId="0" xr:uid="{00000000-0006-0000-0900-000001000000}">
      <text>
        <r>
          <rPr>
            <sz val="9"/>
            <color indexed="81"/>
            <rFont val="Tahoma"/>
            <family val="2"/>
          </rPr>
          <t>NCIA- Link data validation to these cells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xr16:uid="{00000000-0015-0000-FFFF-FFFF02000000}"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xr16:uid="{00000000-0015-0000-FFFF-FFFF03000000}"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<sst xmlns="http://schemas.openxmlformats.org/spreadsheetml/2006/main" count="990" uniqueCount="401">
  <si>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</si>
  <si>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</si>
  <si>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</si>
  <si>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</si>
  <si>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</si>
  <si>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</si>
  <si>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</si>
  <si>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</si>
  <si>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</si>
  <si>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</si>
  <si>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</si>
  <si>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</si>
  <si>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</si>
  <si>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</si>
  <si>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</si>
  <si>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</si>
  <si>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</si>
  <si>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</si>
  <si>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</si>
  <si>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</si>
  <si>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</si>
  <si>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</si>
  <si>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</si>
  <si>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</si>
  <si>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</si>
  <si>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</si>
  <si>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</si>
  <si>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</si>
  <si>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</si>
  <si>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</si>
  <si>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</si>
  <si>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</si>
  <si>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</si>
  <si>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</si>
  <si>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</si>
  <si>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</si>
  <si>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</si>
  <si>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</si>
  <si>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</si>
  <si>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</si>
  <si>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</si>
  <si>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</si>
  <si>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</si>
  <si>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</si>
  <si>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</si>
  <si>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</si>
  <si>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</si>
  <si>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</si>
  <si>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</si>
  <si>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INTRODUCTION &amp; IMPORTANT NOTES</t>
  </si>
  <si>
    <t>Insert Purchased Equipment name</t>
  </si>
  <si>
    <t>Overhead</t>
  </si>
  <si>
    <t>Insert Item Description/Model number</t>
  </si>
  <si>
    <t>Expat Allowance (ONLY if applicable)</t>
  </si>
  <si>
    <t>Item Name</t>
  </si>
  <si>
    <t>A) COMPLETENESS CHECK for CURRENCY - "OFFER SUMMARY" TAB</t>
  </si>
  <si>
    <t>Total Fixed Price Base Contract</t>
  </si>
  <si>
    <t>Total Fixed Price Evaluated Options</t>
  </si>
  <si>
    <t>Firm Fixed Price</t>
  </si>
  <si>
    <t>Total</t>
  </si>
  <si>
    <t>Delta</t>
  </si>
  <si>
    <t>B) ACCURACY CHECK #1- OFFER SUMMARY TOTALS MATCH CLIN SUMMARY</t>
  </si>
  <si>
    <t>Grand Total Offer summary (All CLINS) matches detail</t>
  </si>
  <si>
    <t>C) ACCURACY CHECK #2- OFFER SUMMARY TOTALS MATCH DETAIL TABS</t>
  </si>
  <si>
    <t>This tab to be hidden by NCIA before sent to Bidders</t>
  </si>
  <si>
    <t xml:space="preserve">Detail is to be provided at the level of: </t>
  </si>
  <si>
    <t>Material</t>
  </si>
  <si>
    <t>Travel</t>
  </si>
  <si>
    <t>ODCs</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</si>
  <si>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</si>
  <si>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</si>
  <si>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</si>
  <si>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</si>
  <si>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</si>
  <si>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</si>
  <si>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</si>
  <si>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</si>
  <si>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</si>
  <si>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</si>
  <si>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</si>
  <si>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</si>
  <si>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</si>
  <si>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</si>
  <si>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</si>
  <si>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</si>
  <si>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</si>
  <si>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</si>
  <si>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</si>
  <si>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</si>
  <si>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</si>
  <si>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</si>
  <si>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</si>
  <si>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</si>
  <si>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</si>
  <si>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</si>
  <si>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</si>
  <si>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</si>
  <si>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</si>
  <si>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</si>
  <si>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</si>
  <si>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Grand Total Firm fixed Price - Base Contract</t>
  </si>
  <si>
    <t xml:space="preserve">Declare Currency =&gt; </t>
  </si>
  <si>
    <t>Delivery Form</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</si>
  <si>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</si>
  <si>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</si>
  <si>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</si>
  <si>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Enter profit percentage for labour in yellow cell below:</t>
  </si>
  <si>
    <t>Enter profit percentage for material in yellow cell below:</t>
  </si>
  <si>
    <t>Calculated the Total Travel Cost.</t>
  </si>
  <si>
    <t>Total ODC cost calculation.</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</si>
  <si>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</si>
  <si>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</si>
  <si>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</si>
  <si>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</si>
  <si>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</si>
  <si>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</si>
  <si>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</si>
  <si>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</si>
  <si>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</si>
  <si>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TOTAL PRICE CLIN 6</t>
  </si>
  <si>
    <t>TOTAL PRICE CLIN 7</t>
  </si>
  <si>
    <t>CLIN 6</t>
  </si>
  <si>
    <t>CLIN 7</t>
  </si>
  <si>
    <t>D) COMPLETENESS CHECK FOR CLIN DETAILS TAB</t>
  </si>
  <si>
    <t>Man-Days
2022</t>
  </si>
  <si>
    <t>Man-Days
2023</t>
  </si>
  <si>
    <t>Man-Days
2024</t>
  </si>
  <si>
    <t>Man-Days
2025</t>
  </si>
  <si>
    <t>Man-Days
2026</t>
  </si>
  <si>
    <t>Man-Days
2027</t>
  </si>
  <si>
    <t>Man-Days
2028</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</si>
  <si>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</si>
  <si>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</si>
  <si>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</si>
  <si>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</si>
  <si>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</si>
  <si>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</si>
  <si>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</si>
  <si>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</si>
  <si>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</si>
  <si>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</si>
  <si>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</si>
  <si>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</si>
  <si>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</si>
  <si>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</si>
  <si>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</si>
  <si>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</si>
  <si>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</si>
  <si>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</si>
  <si>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</si>
  <si>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</si>
  <si>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</si>
  <si>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</si>
  <si>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</si>
  <si>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</si>
  <si>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</si>
  <si>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</si>
  <si>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</si>
  <si>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</si>
  <si>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</si>
  <si>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</si>
  <si>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Quantity
2022</t>
  </si>
  <si>
    <t>Quantity
2023</t>
  </si>
  <si>
    <t>Quantity
2024</t>
  </si>
  <si>
    <t>Quantity
2025</t>
  </si>
  <si>
    <t>Quantity
2026</t>
  </si>
  <si>
    <t>Quantity
2027</t>
  </si>
  <si>
    <t>Quantity
2028</t>
  </si>
  <si>
    <t>Unit Cost
Year 1</t>
  </si>
  <si>
    <t>Unit Cost
Year 2</t>
  </si>
  <si>
    <t>Unit Cost
Year 3</t>
  </si>
  <si>
    <t>Unit Cost
Year 4</t>
  </si>
  <si>
    <t>Unit Cost
Year 5</t>
  </si>
  <si>
    <t>Unit Cost
Year 6</t>
  </si>
  <si>
    <t>Unit Cost
Year 7</t>
  </si>
  <si>
    <t>Unit Cost
Year 8</t>
  </si>
  <si>
    <t>Unit Cost
Year 9</t>
  </si>
  <si>
    <t>Unit Cost
Year 10</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</si>
  <si>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</si>
  <si>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</si>
  <si>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</si>
  <si>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</si>
  <si>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</si>
  <si>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</si>
  <si>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</si>
  <si>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t>Quantity
2029</t>
  </si>
  <si>
    <t>Man-Days
2029</t>
  </si>
  <si>
    <t>----</t>
  </si>
  <si>
    <t>Junior Engineer</t>
  </si>
  <si>
    <t>Lead Engineer</t>
  </si>
  <si>
    <t>QA Engineer</t>
  </si>
  <si>
    <t>Senior Engineer</t>
  </si>
  <si>
    <t>Sr Principal Analyst, Program</t>
  </si>
  <si>
    <t>Analyst, Program</t>
  </si>
  <si>
    <t>Sr Principal Engineer, Systems</t>
  </si>
  <si>
    <t>Principal Analyst, Program</t>
  </si>
  <si>
    <t>Project Manager</t>
  </si>
  <si>
    <t>Fully burdened daily rate</t>
  </si>
  <si>
    <r>
      <t xml:space="preserve">Insert rows above the </t>
    </r>
    <r>
      <rPr>
        <b/>
        <sz val="11"/>
        <color rgb="FFFF0000"/>
        <rFont val="Calibri"/>
        <family val="2"/>
        <scheme val="minor"/>
      </rPr>
      <t>RED</t>
    </r>
    <r>
      <rPr>
        <sz val="11"/>
        <color theme="1"/>
        <rFont val="Calibri"/>
        <family val="2"/>
        <scheme val="minor"/>
      </rPr>
      <t xml:space="preserve"> row if needed</t>
    </r>
  </si>
  <si>
    <t xml:space="preserve">List for data Validation </t>
  </si>
  <si>
    <t>NATO Member States Currencies</t>
  </si>
  <si>
    <t>Lab-rate
2022</t>
  </si>
  <si>
    <t>Lab-rate
2023</t>
  </si>
  <si>
    <t>Lab-rate
2024</t>
  </si>
  <si>
    <t>Lab-rate
2025</t>
  </si>
  <si>
    <t>Lab-rate
2026</t>
  </si>
  <si>
    <t>Lab-rate
2027</t>
  </si>
  <si>
    <t>Lab-rate
2028</t>
  </si>
  <si>
    <t>Lab-rate
2029</t>
  </si>
  <si>
    <t>Unit cost
2022</t>
  </si>
  <si>
    <t>Unit cost
2023</t>
  </si>
  <si>
    <t>Unit cost
2024</t>
  </si>
  <si>
    <t>Unit cost
2025</t>
  </si>
  <si>
    <t>Unit cost
2026</t>
  </si>
  <si>
    <t>Unit cost
2027</t>
  </si>
  <si>
    <t>Unit cost
2028</t>
  </si>
  <si>
    <t>Unit cost
2029</t>
  </si>
  <si>
    <t>Enter profit percentage for travel in yellow cell below:</t>
  </si>
  <si>
    <t>This colum should only be expressed as a formula.</t>
  </si>
  <si>
    <t>Enter profit percentage for ODC in yellow cell below:</t>
  </si>
  <si>
    <t>Unit Type</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</si>
  <si>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</si>
  <si>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</si>
  <si>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</si>
  <si>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</si>
  <si>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</si>
  <si>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</si>
  <si>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</si>
  <si>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</si>
  <si>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</si>
  <si>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</si>
  <si>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</si>
  <si>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</si>
  <si>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</si>
  <si>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</si>
  <si>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</si>
  <si>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</si>
  <si>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</si>
  <si>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Name of the ODC item.</t>
  </si>
  <si>
    <t>Description of the ODC item.</t>
  </si>
  <si>
    <t>Year of expected ODC cost.</t>
  </si>
  <si>
    <t>Unit type,
(MD's, lot, etc.)</t>
  </si>
  <si>
    <t>Number of units.</t>
  </si>
  <si>
    <t>Unit cost.</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</si>
  <si>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</si>
  <si>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</si>
  <si>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Component</t>
  </si>
  <si>
    <t>2.1</t>
  </si>
  <si>
    <t>HP Z2 Vesa Sleeve</t>
  </si>
  <si>
    <t>HP EliteDisplay E243i 60,96 cm (24") Business Monitor -Europe - English localization</t>
  </si>
  <si>
    <t>DP to DP Cable</t>
  </si>
  <si>
    <t>TOTAL PRICE CLIN 9</t>
  </si>
  <si>
    <t>TOTAL PRICE CLIN 10</t>
  </si>
  <si>
    <t>TOTAL PRICE CLIN 11</t>
  </si>
  <si>
    <t>TOTAL PRICE CLIN 12</t>
  </si>
  <si>
    <t>TOTAL PRICE CLIN 13</t>
  </si>
  <si>
    <t>TOTAL PRICE CLIN 8</t>
  </si>
  <si>
    <t xml:space="preserve">Y7B61AA </t>
  </si>
  <si>
    <t>1FH49AA#ABB</t>
  </si>
  <si>
    <t>EACH</t>
  </si>
  <si>
    <t>Warranty</t>
  </si>
  <si>
    <t>CLIN 8</t>
  </si>
  <si>
    <t>CLIN 9</t>
  </si>
  <si>
    <t>CLIN 10</t>
  </si>
  <si>
    <t>CLIN 11</t>
  </si>
  <si>
    <t>CLIN 12</t>
  </si>
  <si>
    <t>CLIN 13</t>
  </si>
  <si>
    <t>Investment</t>
  </si>
  <si>
    <t>Shipment</t>
  </si>
  <si>
    <t>Para 4.2</t>
  </si>
  <si>
    <t>Services</t>
  </si>
  <si>
    <t>set of activities</t>
  </si>
  <si>
    <t xml:space="preserve">Electronic file </t>
  </si>
  <si>
    <t>Electronic file and hard copies</t>
  </si>
  <si>
    <t>set of documents</t>
  </si>
  <si>
    <t>database</t>
  </si>
  <si>
    <t>CLIN 12.1</t>
  </si>
  <si>
    <t>CLIN 12.2</t>
  </si>
  <si>
    <t>CLIN 12.3</t>
  </si>
  <si>
    <t>CLIN 20.1</t>
  </si>
  <si>
    <t>BASE CONTRACT</t>
  </si>
  <si>
    <t>EDC + 9 weeks</t>
  </si>
  <si>
    <t>DKMMLED185-001</t>
  </si>
  <si>
    <t>NCI Agency, The Hague</t>
  </si>
  <si>
    <t>Standard manufacture warranty</t>
  </si>
  <si>
    <t>RI1102H-XE</t>
  </si>
  <si>
    <t>EDC+ 9 weeks</t>
  </si>
  <si>
    <t>070-8-VNT-C01</t>
  </si>
  <si>
    <t>DCB - Link1 TADIL-B Modem - FSK Analog Modem, V.23, Sync or Async</t>
  </si>
  <si>
    <t>L1TadilB-12VDC</t>
  </si>
  <si>
    <t>2X3J0UT#ABA</t>
  </si>
  <si>
    <t>HP B300 PC</t>
  </si>
  <si>
    <t>HP B300 PC
Mounting bracket for Vesa Sleeve</t>
  </si>
  <si>
    <t>Server Rack - 42U, Robust cabinet with solid side panels, front and rear</t>
  </si>
  <si>
    <t>SC42U60100SMMSMNK</t>
  </si>
  <si>
    <t>4-Loop Jumper Ring Panel</t>
  </si>
  <si>
    <t>Earthing Bar (For rack cabinets)</t>
  </si>
  <si>
    <t>Earthing Kit (for rack cabinets)</t>
  </si>
  <si>
    <t>Fixed Shelf</t>
  </si>
  <si>
    <t>Hook &amp; Loop Bundle Wrap (4.5m)</t>
  </si>
  <si>
    <t>Horizontal Cable Manager, Brush Style, 1U</t>
  </si>
  <si>
    <t>RaceWay Covers W Black "66 L X 2" W</t>
  </si>
  <si>
    <t>Slotted-Duct Raceway - Black Raceway 170x51x51mm</t>
  </si>
  <si>
    <t>RKT14JRP</t>
  </si>
  <si>
    <t>826-2868</t>
  </si>
  <si>
    <t>826-2865</t>
  </si>
  <si>
    <t>5975SB0063962</t>
  </si>
  <si>
    <t>5975SB0063963</t>
  </si>
  <si>
    <t>RM410-R2</t>
  </si>
  <si>
    <t>RMTS00</t>
  </si>
  <si>
    <t>FT9545A</t>
  </si>
  <si>
    <t>RMT701</t>
  </si>
  <si>
    <t>RM408</t>
  </si>
  <si>
    <t>033100051</t>
  </si>
  <si>
    <t>AP9870</t>
  </si>
  <si>
    <t>RMT311A-R2</t>
  </si>
  <si>
    <t>RMT301A-R2</t>
  </si>
  <si>
    <t>Filler panel 1U - RMTB01</t>
  </si>
  <si>
    <t>Filler panel 2U - RMTB02</t>
  </si>
  <si>
    <t>Heavy-Duty Rackmount Shelf, Elite series 30" D Heavy duty vented shelf</t>
  </si>
  <si>
    <t>M6 Cage - Nuts and Screws (20 Pcs)</t>
  </si>
  <si>
    <t>Power Cord C13 to C14, 2.5m, for UPS</t>
  </si>
  <si>
    <t>Ventnor 8 Port - Multi-Protocol Data Distribution Server - 8 port - NATO Custom</t>
  </si>
  <si>
    <t>Para 4</t>
  </si>
  <si>
    <t>Para 4.3</t>
  </si>
  <si>
    <t xml:space="preserve">Inventory </t>
  </si>
  <si>
    <t>Para 4.4</t>
  </si>
  <si>
    <t>Option Exercise + 4.5 weeks</t>
  </si>
  <si>
    <t>Smart-UPS 2200VA LCD RM 2U 230V with Network Card</t>
  </si>
  <si>
    <t>MT2200RMI2UNC</t>
  </si>
  <si>
    <t>DEL-1001805132054</t>
  </si>
  <si>
    <t>DELL Keyboard KB216 USB QWERTY US International</t>
  </si>
  <si>
    <t>DEL-580-ADHK</t>
  </si>
  <si>
    <t>Oracle Netra SPARC S7-2
1x Netra SPARC S7-2: AC base with 1 SPARC S7 8 core 4.27 GHz processor
2x Power cord: Sun Rack jumper straight 3 meters C14 plug C13 connector 15 A
4x One 16 GB DDR4-2400 single-rank registered DIMM 
2x One 800 GB 2.5 inch SAS SSD with Marlin Bracket 
1x Sun Dual 10GbE SFP+ PCIe Low Profile Adapter
2x Sun 10Gbps Dual Rate SFP+ SR 2 
6x 2.5-inch HDD filler panel
1x Oracle Solaris with fallback-boot image and Oracle VM Server for SPARC preinstall
4x Memory filler panels 
1x Sun Power cord Jumper 2 meters C14 plug C13 connector, 10A
1x External USB DVD drive with AC adapter Prod Cat: L</t>
  </si>
  <si>
    <t>RFQ-CO-115658-AMDC2 CLIN Summary</t>
  </si>
  <si>
    <t>CLIN 9.1</t>
  </si>
  <si>
    <t>CLIN 9.2</t>
  </si>
  <si>
    <t>CLIN 9.3</t>
  </si>
  <si>
    <t>Man-Days
2030</t>
  </si>
  <si>
    <t>Man-Days
2031</t>
  </si>
  <si>
    <t>Lab-rate
2030</t>
  </si>
  <si>
    <t>Lab-rate
2031</t>
  </si>
  <si>
    <t>Quantity
2030</t>
  </si>
  <si>
    <t>Quantity
2031</t>
  </si>
  <si>
    <t>Unit cost
2030</t>
  </si>
  <si>
    <t>Unit cost
2031</t>
  </si>
  <si>
    <t>1U rack mounted Server with Supermicro X11SCH-F main board.
Should have 
-min. 2 x network ports
-min. 1 x PCIe Card (Riser Card 1x PCI-E (x16))
-8x SATA-3 (6 Gb/s) SW-Raid Controller on Board C232
(0,1,5,10)
-Full Remote Management (KVM over LAN, IPMI 2.0) incl. Management Soft, DHCP Config
CPU : Intel Xeon E-2224 4-core 3.4 GHz 8 MB 8 GT/s
16 GB (2x 8 GB) ECC ATP DDR4 3200 RAM (Premium)
2x SSD - Mixed Use - 1TB - 6GB/s
Windows Server 2019 Standard
1 x Slim DVD+RW
Extendable mounting rails</t>
  </si>
  <si>
    <t>DAV2108</t>
  </si>
  <si>
    <t>DMPUIQ-VMCHS-G01</t>
  </si>
  <si>
    <t>HDYCF</t>
  </si>
  <si>
    <t>DELL 18.5in LED KMM (International English Keyboard DELL Part A7485906)</t>
  </si>
  <si>
    <t>DELL KVM switch - 8-port analog
upgradeable to digital
1 local user
1 power supply
8 RJ45 ports
DELL Part A7485895</t>
  </si>
  <si>
    <t>KVM RJ45 Cable, VGA, USB (keyboard, mouse, supports virtual media, CAC USB2.0 - DELL Part A7485901)</t>
  </si>
  <si>
    <t>KVM Mounting bracket - DRMK-77 (only one U KVM mounting bracket for DELL 185FPM and DKMMLED185 LED KMM console - DELL Part 481-BBBD)</t>
  </si>
  <si>
    <t>DELL Wyse 5070 Thin Client
Intel Celeron™ J4105 (4 cores/4 MB/4 TB/tot 2.5 GHz/10 W)
Windows 10 IoT 64-bit LTSC 2019, English and French
Wyse 5070 thin client, Intel® Celeron® processor J4105, 32 GB eMMC
4 GB, 1 x 4 GB, 2400 MHz DDR4 memory
32 GB eMMC included in chassis
DELL MS116 optical mouse, black
DELL Wyse 5070 thin client vertical stand
No wireless function
65W power adapter, 3-pin</t>
  </si>
  <si>
    <t>Power bar - Standard DIN 49 440 - 5 outputs, Vertiv Knürr DIS Rack PDU, Protector FI/LS, 0U/1U, input Schuko 230V 16A, outputs (5)Schuko</t>
  </si>
  <si>
    <t>CISCO SFP - 10GBASE-SR SFP Module</t>
  </si>
  <si>
    <t>CISCO Switch - CON-SNT-C9200L24
24 x 1GE - RJ-45
4 x 10 GE SFP+
Advantage software pack
2 x 125 V AC power, NO PoE</t>
  </si>
  <si>
    <t>C9200L-24T-4X-A</t>
  </si>
  <si>
    <t>SFP-10G-SR=</t>
  </si>
  <si>
    <t>EDC + 6 weeks</t>
  </si>
  <si>
    <t>TEMPEST Certificate Required</t>
  </si>
  <si>
    <t>SDIP-27/2 Level C</t>
  </si>
  <si>
    <t>N/A</t>
  </si>
  <si>
    <t xml:space="preserve">868703-B21
P02500-L21
P00922-B21
826708-B21
765455-B21
726537-B21
865414-B21  
733660-B21
733664-B21
H7J33A3   </t>
  </si>
  <si>
    <t xml:space="preserve">HPE ProLiant DL380 Gen10 8SFF Configure-to-order Server
HPE DL380 Gen10 Intel Xeon-Gold 5222 (3.8GHz/4-core/105W) FIO Processor Kit
HPE 16GB (1x16GB) Dual Rank x8 DDR4-2933 CAS-21-21-21 Registered Smart Memory Kit
HPE DL38X Gen10 Universal Media Bay Kit
HPE 2TB SATA 6G Midline 7.2K SFF (2.5in) SC 1yr Wty 512e Digitally Signed Firmware HDD
HPE 9.5mm SATA DVD-RW Optical Drive
HP USB US Keyboard/Mouse Kit
Dual Redundant Power Supply: HPE 800W Flex Slot Platinum Hot Plug Low Halogen
HP 2U Large Form Factor Easy Install Rail Kit
HP 2U Cable Management Arm for Easy Install Kit
HPE 3Y Foundation Care NBD wDMR SVC 1
</t>
  </si>
  <si>
    <t xml:space="preserve">SDIP-27/2 Level C
Based on 42U 
• Dimensions: 800 x 2057 x 1000 (wxhxd) 42HE
• Colour: RAL 7035, 7021, Weight: Approx. 150kg
• Fan top cover with 3x temperature-controlled fans &amp; Dust filters
• Front and rear key-lockable doors with 4-point latching, 180° hinge,
lever handle and screw-fixed side panels.
O front: hinge to the left when viewed from the front.
O back: hinge to the right when viewed from back
• 2x pairs of 19” frames – for front and rear 19” rack-mounting with
30x sets equipment mounting screws.
• 4x adjustable feet
• 1x TEMPEST AC mains filter, 230VAC +/- 10% 50Hz, 10Amp – singlephase
input. [main and redundancy]. 1x SCHUKO plug with 3m
shielded cable each.
• Filter connected to 1x 10A PDU of min 9x SCHUKO outlets; Central
Earthing [grounding] point.
• TEMPEST I/O interface panel:
o 6x LC duplex fibre bulkhead connectors
o 10x Neutrik shielded RJ45 bulkhead connectors
Interface panel on the roof of the cabinet </t>
  </si>
  <si>
    <t>NONE</t>
  </si>
  <si>
    <t>TOTAL PRICE CLIN 14</t>
  </si>
  <si>
    <t>CLIN 14</t>
  </si>
  <si>
    <t>Documentation (COTS and Non-COTS; Support plan; OEM manual; TEMPEST Certificate)</t>
  </si>
  <si>
    <t>OPTIONAL CLINS-Non-Evaluated</t>
  </si>
  <si>
    <t>Proposed P/N
Items should be equivaalent in Fit, Form and Function</t>
  </si>
  <si>
    <t xml:space="preserve">Mandatory P/N
Items should be exact </t>
  </si>
  <si>
    <t>Total Firm Fixed Price-Non-Evaluated Options</t>
  </si>
  <si>
    <t>Grand Total Firm fixed Price - Base Contract + Non-Evaluated Options</t>
  </si>
  <si>
    <t>Total Firm Fixed Price Non-Evaluated Options</t>
  </si>
  <si>
    <t>Proposed P/N
Items should be equivalent in Fit, Form and Function</t>
  </si>
  <si>
    <t>Proposed Date</t>
  </si>
  <si>
    <t xml:space="preserve">The Contractor shall deliver two fully configured unit which shall contain the components listed herein. </t>
  </si>
  <si>
    <t xml:space="preserve">The Contractor shall deliver six fully configured unit which shall contain the components listed herein. </t>
  </si>
  <si>
    <t xml:space="preserve">Upon Purchaser Option exercise, the Contractor shall deliver one fully configured units which shall contain the components listed herein. </t>
  </si>
  <si>
    <t xml:space="preserve">Upon Purchaser Option exercise, the Contractor shall deliver one fully configured unit which shall contain the components listed herein. </t>
  </si>
  <si>
    <t>IPS-26</t>
  </si>
  <si>
    <t>HP Z2 Mini G5 Workstation with NVIDIA Quadro P620
CPU: Intel Core i7-10700, 2.9 GHz 
RAM: 16GB DDR4
GPU: NVIDIA Quadro P620
SSD: 512-GB HP Z Turbo Drive PCIe
OS: Windows 10
HP USB Business Keyboard, HP USB Optical Mouse</t>
  </si>
  <si>
    <t>CLIN 1 - UNIT = 1 Display for MASE/CSI Workstation (Total qty = 12)</t>
  </si>
  <si>
    <t>CLIN 2 - UNIT = 1 CSI Server (Total qty = 2)</t>
  </si>
  <si>
    <t>CLIN 3 - UNIT = 1 MASE Server (Total qty = 2)</t>
  </si>
  <si>
    <t>CLIN 6 - UNIT = 1  Switch (Total qty = 2)</t>
  </si>
  <si>
    <t>CLIN 5 - UNIT = 1 Modem (Total qty = 6)</t>
  </si>
  <si>
    <t>CLIN 4 - UNIT = 1 Serial interface (Ventnor) (Total qty = 1)</t>
  </si>
  <si>
    <t>CLIN 7 - UNIT = 1 MASE/CSI Workstation (Total qty = 6) - display excluded (see CLIN 1)</t>
  </si>
  <si>
    <t>CLIN 8 - UNIT = 1 Server Rack Cabinet (Total qty = 1)</t>
  </si>
  <si>
    <t>CLIN 9  - IPS Services and Documentation</t>
  </si>
  <si>
    <t>CLIN 10 - UNIT = 1 Serial interface (Ventnor) (Total qty = 1)</t>
  </si>
  <si>
    <t>CLIN 11 - UNIT = 1 Display for BPD Workstation (Total qty = 1)</t>
  </si>
  <si>
    <t>CLIN 12 - UNIT = 1 BPD Workstation (Total qty = 1)</t>
  </si>
  <si>
    <t>CLIN 13  - UNIT = 1 BPD Server (Total qty = 1)</t>
  </si>
  <si>
    <t>CLIN 14 - UNIT =  1 Server Rack Cabinet TEMPEST C (Total qty = 1)</t>
  </si>
  <si>
    <t xml:space="preserve">Standard manufacture warranty </t>
  </si>
  <si>
    <t xml:space="preserve">Airbase Rinas in Tirana, Republic of Albania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</si>
</sst>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s>
  <fonts count="38"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sz val="11"/>
      <color theme="1"/>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sz val="10"/>
      <color indexed="8"/>
      <name val="Arial"/>
      <family val="2"/>
    </font>
    <font>
      <sz val="11"/>
      <color indexed="8"/>
      <name val="Calibri"/>
      <family val="2"/>
    </font>
    <font>
      <sz val="11"/>
      <color rgb="FFFF0000"/>
      <name val="Calibri"/>
      <family val="2"/>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thin">
        <color indexed="22"/>
      </left>
      <right style="thin">
        <color indexed="22"/>
      </right>
      <top style="thin">
        <color indexed="22"/>
      </top>
      <bottom style="thin">
        <color indexed="22"/>
      </bottom>
      <diagonal/>
    </border>
  </borders>
  <cellStyleXfs count="8">
    <xf numFmtId="0" fontId="0" fillId="0" borderId="0"/>
    <xf numFmtId="166" fontId="5" fillId="0" borderId="0" applyFont="0" applyFill="0" applyBorder="0" applyAlignment="0" applyProtection="0"/>
    <xf numFmtId="0" fontId="7" fillId="0" borderId="0"/>
    <xf numFmtId="0" fontId="7"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5" fillId="0" borderId="0"/>
  </cellStyleXfs>
  <cellXfs count="246">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8"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4"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166" fontId="16" fillId="0" borderId="0" xfId="1" applyFont="1"/>
    <xf numFmtId="0" fontId="0" fillId="0" borderId="1" xfId="0" applyFill="1" applyBorder="1"/>
    <xf numFmtId="0" fontId="15" fillId="10" borderId="1" xfId="3" applyFont="1" applyFill="1" applyBorder="1" applyAlignment="1" applyProtection="1">
      <alignment vertical="center"/>
    </xf>
    <xf numFmtId="0" fontId="15" fillId="13" borderId="1" xfId="3" applyFont="1" applyFill="1" applyBorder="1" applyAlignment="1" applyProtection="1">
      <alignment horizontal="left" vertical="center" wrapText="1" indent="1"/>
    </xf>
    <xf numFmtId="0" fontId="15" fillId="13" borderId="1" xfId="3" applyFont="1" applyFill="1" applyBorder="1" applyAlignment="1" applyProtection="1">
      <alignment horizontal="left" vertical="center" indent="1"/>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6" fillId="13" borderId="0" xfId="0" applyFont="1" applyFill="1" applyAlignment="1">
      <alignment wrapText="1"/>
    </xf>
    <xf numFmtId="0" fontId="1" fillId="10" borderId="24" xfId="3" applyFont="1" applyFill="1" applyBorder="1" applyAlignment="1" applyProtection="1">
      <alignment horizontal="left" vertical="center"/>
    </xf>
    <xf numFmtId="0" fontId="1" fillId="10" borderId="25" xfId="3" applyFont="1" applyFill="1" applyBorder="1" applyAlignment="1" applyProtection="1">
      <alignment horizontal="left" vertical="center"/>
    </xf>
    <xf numFmtId="0" fontId="7" fillId="0" borderId="0" xfId="2" applyFont="1" applyAlignment="1">
      <alignment horizontal="center"/>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9" xfId="0" applyFill="1" applyBorder="1" applyAlignment="1">
      <alignment horizontal="centerContinuous"/>
    </xf>
    <xf numFmtId="0" fontId="0" fillId="0" borderId="5" xfId="0" applyFill="1" applyBorder="1" applyAlignment="1">
      <alignment horizontal="centerContinuous"/>
    </xf>
    <xf numFmtId="49" fontId="0" fillId="0" borderId="0" xfId="0" applyNumberFormat="1"/>
    <xf numFmtId="4" fontId="0" fillId="0" borderId="0" xfId="4" applyNumberFormat="1" applyFont="1"/>
    <xf numFmtId="0" fontId="0" fillId="0" borderId="0" xfId="0" applyAlignment="1">
      <alignment horizontal="right"/>
    </xf>
    <xf numFmtId="166" fontId="16" fillId="0" borderId="0" xfId="1" applyFont="1" applyAlignment="1">
      <alignment horizontal="center"/>
    </xf>
    <xf numFmtId="0" fontId="20" fillId="0" borderId="0" xfId="0" applyFont="1" applyFill="1" applyAlignment="1">
      <alignment vertical="center"/>
    </xf>
    <xf numFmtId="0" fontId="20" fillId="0" borderId="0" xfId="0" applyFont="1" applyAlignment="1">
      <alignment vertical="center"/>
    </xf>
    <xf numFmtId="0" fontId="20" fillId="0" borderId="0" xfId="0" applyFont="1" applyFill="1" applyAlignment="1">
      <alignment vertical="center" wrapText="1"/>
    </xf>
    <xf numFmtId="0" fontId="21" fillId="4" borderId="22" xfId="0" applyFont="1" applyFill="1" applyBorder="1" applyAlignment="1">
      <alignment horizontal="center" vertical="center" wrapText="1"/>
    </xf>
    <xf numFmtId="0" fontId="20" fillId="0" borderId="0" xfId="0" applyFont="1" applyAlignment="1">
      <alignment vertical="center" wrapText="1"/>
    </xf>
    <xf numFmtId="0" fontId="21" fillId="14" borderId="27"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21" fillId="14" borderId="21" xfId="0" applyFont="1" applyFill="1" applyBorder="1" applyAlignment="1">
      <alignment horizontal="right" vertical="center"/>
    </xf>
    <xf numFmtId="0" fontId="20" fillId="0" borderId="18" xfId="0" applyFont="1" applyFill="1" applyBorder="1" applyAlignment="1">
      <alignment vertical="center"/>
    </xf>
    <xf numFmtId="0" fontId="21" fillId="0" borderId="18" xfId="0" applyFont="1" applyFill="1" applyBorder="1" applyAlignment="1">
      <alignment horizontal="center" vertical="center"/>
    </xf>
    <xf numFmtId="0" fontId="21" fillId="0" borderId="18" xfId="0" applyFont="1" applyFill="1" applyBorder="1" applyAlignment="1">
      <alignment horizontal="center" vertical="center" wrapText="1"/>
    </xf>
    <xf numFmtId="167" fontId="21" fillId="0" borderId="18" xfId="1" applyNumberFormat="1" applyFont="1" applyFill="1" applyBorder="1" applyAlignment="1">
      <alignment horizontal="center" vertical="center"/>
    </xf>
    <xf numFmtId="167" fontId="20" fillId="0" borderId="18" xfId="1" applyNumberFormat="1" applyFont="1" applyFill="1" applyBorder="1" applyAlignment="1">
      <alignment vertical="center"/>
    </xf>
    <xf numFmtId="0" fontId="20" fillId="0" borderId="1" xfId="0" applyFont="1" applyFill="1" applyBorder="1" applyAlignment="1">
      <alignment vertical="center"/>
    </xf>
    <xf numFmtId="0" fontId="20" fillId="0" borderId="23" xfId="0" applyFont="1" applyFill="1" applyBorder="1" applyAlignment="1">
      <alignment vertical="center" wrapText="1"/>
    </xf>
    <xf numFmtId="167" fontId="20" fillId="0" borderId="20" xfId="1" applyNumberFormat="1" applyFont="1" applyFill="1" applyBorder="1" applyAlignment="1">
      <alignment vertical="center"/>
    </xf>
    <xf numFmtId="0" fontId="20" fillId="0" borderId="20" xfId="0" applyFont="1" applyFill="1" applyBorder="1" applyAlignment="1">
      <alignment vertical="center"/>
    </xf>
    <xf numFmtId="0" fontId="20" fillId="0" borderId="26"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1" fillId="2" borderId="13" xfId="0" applyFont="1" applyFill="1" applyBorder="1" applyAlignment="1">
      <alignment vertical="center"/>
    </xf>
    <xf numFmtId="0" fontId="20" fillId="0" borderId="0" xfId="0" applyFont="1" applyAlignment="1">
      <alignment horizontal="center" vertical="center"/>
    </xf>
    <xf numFmtId="0" fontId="20" fillId="3" borderId="1" xfId="0" applyFont="1" applyFill="1" applyBorder="1" applyAlignment="1">
      <alignment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0" borderId="27" xfId="0" applyFont="1" applyFill="1" applyBorder="1" applyAlignment="1">
      <alignment vertical="center"/>
    </xf>
    <xf numFmtId="0" fontId="20" fillId="16" borderId="10" xfId="0" applyFont="1" applyFill="1" applyBorder="1" applyAlignment="1">
      <alignment horizontal="center" vertical="center"/>
    </xf>
    <xf numFmtId="0" fontId="20" fillId="15" borderId="12" xfId="0" applyFont="1" applyFill="1" applyBorder="1" applyAlignment="1">
      <alignment vertical="center" wrapText="1"/>
    </xf>
    <xf numFmtId="0" fontId="20" fillId="2" borderId="30" xfId="0" applyFont="1" applyFill="1" applyBorder="1" applyAlignment="1">
      <alignment vertical="center"/>
    </xf>
    <xf numFmtId="0" fontId="20" fillId="2" borderId="30" xfId="0" applyFont="1" applyFill="1" applyBorder="1" applyAlignment="1">
      <alignment vertical="center" wrapText="1"/>
    </xf>
    <xf numFmtId="167" fontId="20" fillId="2" borderId="30" xfId="1" applyNumberFormat="1" applyFont="1" applyFill="1" applyBorder="1" applyAlignment="1">
      <alignment vertical="center"/>
    </xf>
    <xf numFmtId="0" fontId="20" fillId="0" borderId="21" xfId="0" applyFont="1" applyFill="1" applyBorder="1" applyAlignment="1">
      <alignment vertical="center"/>
    </xf>
    <xf numFmtId="0" fontId="20" fillId="2" borderId="33" xfId="0" applyFont="1" applyFill="1" applyBorder="1" applyAlignment="1">
      <alignment vertical="center"/>
    </xf>
    <xf numFmtId="0" fontId="20" fillId="2" borderId="34" xfId="0"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2"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2" fillId="2" borderId="4" xfId="0" applyFont="1" applyFill="1" applyBorder="1" applyAlignment="1" applyProtection="1">
      <alignment horizontal="centerContinuous" vertical="center"/>
    </xf>
    <xf numFmtId="0" fontId="15" fillId="2" borderId="5" xfId="0" applyFont="1" applyFill="1" applyBorder="1" applyAlignment="1" applyProtection="1">
      <alignment horizontal="centerContinuous" vertical="center"/>
    </xf>
    <xf numFmtId="0" fontId="22" fillId="2" borderId="0" xfId="0" applyFont="1" applyFill="1" applyBorder="1" applyAlignment="1" applyProtection="1">
      <alignment horizontal="centerContinuous" vertical="center"/>
    </xf>
    <xf numFmtId="0" fontId="15" fillId="2" borderId="0" xfId="0" applyFont="1" applyFill="1" applyBorder="1" applyAlignment="1" applyProtection="1">
      <alignment horizontal="centerContinuous" vertical="center"/>
    </xf>
    <xf numFmtId="0" fontId="22" fillId="2" borderId="6" xfId="0" applyFont="1" applyFill="1" applyBorder="1" applyAlignment="1" applyProtection="1">
      <alignment horizontal="centerContinuous" vertical="center"/>
    </xf>
    <xf numFmtId="0" fontId="15" fillId="2" borderId="2" xfId="0" applyFont="1" applyFill="1" applyBorder="1" applyAlignment="1" applyProtection="1">
      <alignment horizontal="centerContinuous" vertical="center"/>
    </xf>
    <xf numFmtId="0" fontId="21" fillId="2" borderId="7" xfId="0" applyFont="1" applyFill="1" applyBorder="1" applyAlignment="1">
      <alignment vertical="center"/>
    </xf>
    <xf numFmtId="0" fontId="20" fillId="2" borderId="8" xfId="0" applyFont="1" applyFill="1" applyBorder="1" applyAlignment="1">
      <alignment vertical="center"/>
    </xf>
    <xf numFmtId="0" fontId="20" fillId="2" borderId="8" xfId="0" applyFont="1" applyFill="1" applyBorder="1" applyAlignment="1">
      <alignment vertical="center" wrapText="1"/>
    </xf>
    <xf numFmtId="167" fontId="20" fillId="2" borderId="8" xfId="1" applyNumberFormat="1" applyFont="1" applyFill="1" applyBorder="1" applyAlignment="1">
      <alignment vertical="center"/>
    </xf>
    <xf numFmtId="167" fontId="20" fillId="2" borderId="35" xfId="1" applyNumberFormat="1" applyFont="1" applyFill="1" applyBorder="1" applyAlignment="1">
      <alignment vertical="center"/>
    </xf>
    <xf numFmtId="0" fontId="20" fillId="2" borderId="37" xfId="0" applyFont="1" applyFill="1" applyBorder="1" applyAlignment="1">
      <alignment vertical="center"/>
    </xf>
    <xf numFmtId="0" fontId="20" fillId="2" borderId="9" xfId="0" applyFont="1" applyFill="1" applyBorder="1" applyAlignment="1">
      <alignment vertical="center" wrapText="1"/>
    </xf>
    <xf numFmtId="0" fontId="20" fillId="0" borderId="39" xfId="0" applyFont="1" applyFill="1" applyBorder="1" applyAlignment="1">
      <alignment vertical="center"/>
    </xf>
    <xf numFmtId="0" fontId="20" fillId="0" borderId="39" xfId="0" applyFont="1" applyFill="1" applyBorder="1" applyAlignment="1">
      <alignment vertical="center" wrapText="1"/>
    </xf>
    <xf numFmtId="167" fontId="20" fillId="0" borderId="39" xfId="1" applyNumberFormat="1" applyFont="1" applyFill="1" applyBorder="1" applyAlignment="1">
      <alignment vertical="center"/>
    </xf>
    <xf numFmtId="0" fontId="20" fillId="0" borderId="40" xfId="0" applyFont="1" applyFill="1" applyBorder="1" applyAlignment="1">
      <alignment vertical="center" wrapText="1"/>
    </xf>
    <xf numFmtId="164" fontId="22" fillId="15" borderId="32" xfId="6" applyNumberFormat="1" applyFont="1" applyFill="1" applyBorder="1" applyAlignment="1" applyProtection="1">
      <alignment horizontal="right" vertical="center"/>
    </xf>
    <xf numFmtId="164" fontId="20" fillId="0" borderId="1" xfId="1" applyNumberFormat="1" applyFont="1" applyFill="1" applyBorder="1" applyAlignment="1">
      <alignment horizontal="center" vertical="center"/>
    </xf>
    <xf numFmtId="164" fontId="20" fillId="0" borderId="20" xfId="4" applyNumberFormat="1" applyFont="1" applyFill="1" applyBorder="1" applyAlignment="1">
      <alignment horizontal="right" vertical="center"/>
    </xf>
    <xf numFmtId="164" fontId="21" fillId="15" borderId="36" xfId="4" applyNumberFormat="1" applyFont="1" applyFill="1" applyBorder="1" applyAlignment="1">
      <alignment horizontal="right" vertical="center"/>
    </xf>
    <xf numFmtId="164" fontId="20" fillId="0" borderId="1" xfId="4" applyNumberFormat="1" applyFont="1" applyFill="1" applyBorder="1" applyAlignment="1">
      <alignment horizontal="right" vertical="center"/>
    </xf>
    <xf numFmtId="164" fontId="21" fillId="15" borderId="14" xfId="4" applyNumberFormat="1" applyFont="1" applyFill="1" applyBorder="1" applyAlignment="1">
      <alignment horizontal="right" vertical="center"/>
    </xf>
    <xf numFmtId="164" fontId="23" fillId="15" borderId="31" xfId="6" applyNumberFormat="1" applyFont="1" applyFill="1" applyBorder="1" applyAlignment="1" applyProtection="1">
      <alignment horizontal="right" vertical="center"/>
    </xf>
    <xf numFmtId="0" fontId="11" fillId="9" borderId="1" xfId="0" applyFont="1" applyFill="1" applyBorder="1" applyAlignment="1">
      <alignment horizontal="center" vertical="center" wrapText="1"/>
    </xf>
    <xf numFmtId="0" fontId="1" fillId="14" borderId="19" xfId="0" applyFont="1" applyFill="1" applyBorder="1" applyAlignment="1">
      <alignment vertical="center"/>
    </xf>
    <xf numFmtId="0" fontId="0" fillId="7" borderId="1" xfId="0" applyFont="1" applyFill="1" applyBorder="1" applyAlignment="1">
      <alignment vertical="center"/>
    </xf>
    <xf numFmtId="0" fontId="0" fillId="3" borderId="18"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164" fontId="21" fillId="15" borderId="28" xfId="4" applyNumberFormat="1" applyFont="1" applyFill="1" applyBorder="1" applyAlignment="1">
      <alignment horizontal="right" vertical="center"/>
    </xf>
    <xf numFmtId="0" fontId="21" fillId="0" borderId="26" xfId="0" applyFont="1" applyFill="1" applyBorder="1" applyAlignment="1">
      <alignment horizontal="center" vertical="center" wrapText="1"/>
    </xf>
    <xf numFmtId="0" fontId="20" fillId="0" borderId="1" xfId="0" applyFont="1" applyFill="1" applyBorder="1" applyAlignment="1">
      <alignment horizontal="left" vertical="center" wrapText="1" indent="2"/>
    </xf>
    <xf numFmtId="0" fontId="20" fillId="3" borderId="42" xfId="0" applyFont="1" applyFill="1" applyBorder="1" applyAlignment="1">
      <alignment horizontal="left" vertical="center"/>
    </xf>
    <xf numFmtId="0" fontId="20" fillId="3" borderId="43" xfId="0" applyFont="1" applyFill="1" applyBorder="1" applyAlignment="1">
      <alignment horizontal="left" vertical="center" wrapText="1"/>
    </xf>
    <xf numFmtId="0" fontId="20" fillId="3" borderId="43" xfId="0" applyFont="1" applyFill="1" applyBorder="1" applyAlignment="1">
      <alignment horizontal="center" vertical="center"/>
    </xf>
    <xf numFmtId="0" fontId="20" fillId="3" borderId="43" xfId="0" applyFont="1" applyFill="1" applyBorder="1" applyAlignment="1">
      <alignment horizontal="center" vertical="center" wrapText="1"/>
    </xf>
    <xf numFmtId="0" fontId="20" fillId="0" borderId="43" xfId="0" applyFont="1" applyFill="1" applyBorder="1" applyAlignment="1">
      <alignment horizontal="center" vertical="center"/>
    </xf>
    <xf numFmtId="164" fontId="20" fillId="15" borderId="43" xfId="0" applyNumberFormat="1" applyFont="1" applyFill="1" applyBorder="1" applyAlignment="1">
      <alignment vertical="center"/>
    </xf>
    <xf numFmtId="164" fontId="22" fillId="15" borderId="41" xfId="6" applyNumberFormat="1" applyFont="1" applyFill="1" applyBorder="1" applyAlignment="1" applyProtection="1">
      <alignment horizontal="right" vertical="center"/>
    </xf>
    <xf numFmtId="0" fontId="20" fillId="0" borderId="43" xfId="0" applyFont="1" applyFill="1" applyBorder="1" applyAlignment="1">
      <alignment vertical="center"/>
    </xf>
    <xf numFmtId="0" fontId="20" fillId="15" borderId="44" xfId="0" applyFont="1" applyFill="1" applyBorder="1" applyAlignment="1">
      <alignment vertical="center" wrapText="1"/>
    </xf>
    <xf numFmtId="2" fontId="0" fillId="0" borderId="0" xfId="1" applyNumberFormat="1" applyFont="1" applyAlignment="1">
      <alignment horizontal="right"/>
    </xf>
    <xf numFmtId="1" fontId="0" fillId="0" borderId="0" xfId="0" applyNumberFormat="1" applyAlignment="1">
      <alignment horizontal="right"/>
    </xf>
    <xf numFmtId="0" fontId="7" fillId="13" borderId="18" xfId="3" applyFill="1" applyBorder="1" applyAlignment="1" applyProtection="1">
      <alignment horizontal="left" vertical="center" wrapText="1" indent="1"/>
    </xf>
    <xf numFmtId="0" fontId="7" fillId="13" borderId="45" xfId="3" applyFill="1" applyBorder="1" applyAlignment="1" applyProtection="1">
      <alignment horizontal="left" vertical="center" wrapText="1" indent="1"/>
    </xf>
    <xf numFmtId="0" fontId="7" fillId="13" borderId="46" xfId="3" applyFill="1" applyBorder="1" applyAlignment="1" applyProtection="1">
      <alignment horizontal="left" vertical="center" wrapText="1" indent="1"/>
    </xf>
    <xf numFmtId="0" fontId="7" fillId="13" borderId="47" xfId="3" applyFill="1" applyBorder="1" applyAlignment="1" applyProtection="1">
      <alignment horizontal="left" vertical="center" wrapText="1" indent="1"/>
    </xf>
    <xf numFmtId="0" fontId="27" fillId="13" borderId="1" xfId="3" applyFont="1" applyFill="1" applyBorder="1" applyAlignment="1" applyProtection="1">
      <alignment vertical="center" wrapText="1"/>
    </xf>
    <xf numFmtId="0" fontId="8" fillId="13" borderId="1" xfId="3" applyFont="1" applyFill="1" applyBorder="1" applyAlignment="1" applyProtection="1">
      <alignment vertical="center" wrapText="1"/>
    </xf>
    <xf numFmtId="0" fontId="1" fillId="13" borderId="0" xfId="0" applyFont="1" applyFill="1"/>
    <xf numFmtId="0" fontId="20" fillId="0" borderId="1" xfId="0" quotePrefix="1" applyFont="1" applyFill="1" applyBorder="1" applyAlignment="1">
      <alignment horizontal="center" vertical="center"/>
    </xf>
    <xf numFmtId="0" fontId="20" fillId="0" borderId="1" xfId="0" quotePrefix="1" applyFont="1" applyFill="1" applyBorder="1" applyAlignment="1">
      <alignment horizontal="center" vertical="center" wrapText="1"/>
    </xf>
    <xf numFmtId="0" fontId="0" fillId="5" borderId="1" xfId="0" applyFill="1" applyBorder="1"/>
    <xf numFmtId="9" fontId="0" fillId="5" borderId="1" xfId="5" applyFont="1" applyFill="1" applyBorder="1"/>
    <xf numFmtId="9" fontId="0" fillId="5" borderId="1" xfId="0" applyNumberFormat="1" applyFill="1" applyBorder="1"/>
    <xf numFmtId="0" fontId="0" fillId="13" borderId="49" xfId="0" applyFill="1" applyBorder="1"/>
    <xf numFmtId="0" fontId="0" fillId="13" borderId="35" xfId="0" applyFill="1" applyBorder="1" applyAlignment="1">
      <alignment horizontal="center"/>
    </xf>
    <xf numFmtId="0" fontId="0" fillId="13" borderId="54" xfId="0" applyFill="1" applyBorder="1"/>
    <xf numFmtId="0" fontId="0" fillId="13" borderId="29" xfId="0" applyFill="1" applyBorder="1" applyAlignment="1">
      <alignment horizontal="center"/>
    </xf>
    <xf numFmtId="0" fontId="0" fillId="13" borderId="0" xfId="0" quotePrefix="1" applyFill="1" applyBorder="1" applyAlignment="1">
      <alignment horizontal="center"/>
    </xf>
    <xf numFmtId="0" fontId="0" fillId="13" borderId="6" xfId="0" quotePrefix="1" applyFill="1" applyBorder="1" applyAlignment="1">
      <alignment horizontal="center"/>
    </xf>
    <xf numFmtId="0" fontId="0" fillId="13" borderId="54" xfId="0" quotePrefix="1" applyFill="1" applyBorder="1"/>
    <xf numFmtId="0" fontId="0" fillId="13" borderId="8" xfId="0" quotePrefix="1" applyFill="1" applyBorder="1" applyAlignment="1">
      <alignment horizontal="center"/>
    </xf>
    <xf numFmtId="0" fontId="0" fillId="13" borderId="9" xfId="0" quotePrefix="1" applyFill="1" applyBorder="1" applyAlignment="1">
      <alignment horizontal="center"/>
    </xf>
    <xf numFmtId="0" fontId="17" fillId="12" borderId="48" xfId="0" applyFont="1" applyFill="1" applyBorder="1"/>
    <xf numFmtId="0" fontId="17" fillId="12" borderId="1" xfId="0" applyFont="1" applyFill="1" applyBorder="1"/>
    <xf numFmtId="0" fontId="1" fillId="13" borderId="53" xfId="0" applyFont="1" applyFill="1" applyBorder="1"/>
    <xf numFmtId="0" fontId="1" fillId="13" borderId="47" xfId="0" applyFont="1" applyFill="1" applyBorder="1"/>
    <xf numFmtId="0" fontId="1" fillId="13" borderId="50" xfId="0" applyFont="1" applyFill="1" applyBorder="1" applyAlignment="1">
      <alignment horizontal="centerContinuous"/>
    </xf>
    <xf numFmtId="0" fontId="1" fillId="13" borderId="51" xfId="0" applyFont="1" applyFill="1" applyBorder="1" applyAlignment="1">
      <alignment horizontal="centerContinuous"/>
    </xf>
    <xf numFmtId="0" fontId="1" fillId="13" borderId="52" xfId="0" applyFont="1" applyFill="1" applyBorder="1" applyAlignment="1">
      <alignment horizontal="centerContinuous"/>
    </xf>
    <xf numFmtId="0" fontId="1" fillId="13" borderId="49" xfId="0" applyFont="1" applyFill="1" applyBorder="1"/>
    <xf numFmtId="0" fontId="1" fillId="13" borderId="35" xfId="0" applyFont="1" applyFill="1" applyBorder="1" applyAlignment="1">
      <alignment horizontal="center"/>
    </xf>
    <xf numFmtId="0" fontId="1" fillId="13" borderId="8" xfId="0" applyFont="1" applyFill="1" applyBorder="1" applyAlignment="1">
      <alignment horizontal="center"/>
    </xf>
    <xf numFmtId="0" fontId="1" fillId="13" borderId="9" xfId="0" applyFont="1" applyFill="1" applyBorder="1" applyAlignment="1">
      <alignment horizontal="center"/>
    </xf>
    <xf numFmtId="0" fontId="28"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4" fontId="0" fillId="0" borderId="0" xfId="0" applyNumberFormat="1" applyFont="1"/>
    <xf numFmtId="0" fontId="30" fillId="0" borderId="0" xfId="0" applyFont="1"/>
    <xf numFmtId="0" fontId="1" fillId="0" borderId="43" xfId="0" applyFont="1" applyFill="1" applyBorder="1" applyAlignment="1">
      <alignment vertical="center"/>
    </xf>
    <xf numFmtId="0" fontId="24" fillId="0" borderId="43" xfId="0" applyFont="1" applyFill="1" applyBorder="1" applyAlignment="1">
      <alignment horizontal="right" vertical="center"/>
    </xf>
    <xf numFmtId="0" fontId="31" fillId="7" borderId="55" xfId="0" applyFont="1" applyFill="1" applyBorder="1" applyAlignment="1">
      <alignment vertical="center"/>
    </xf>
    <xf numFmtId="0" fontId="0" fillId="7" borderId="56" xfId="0" applyFont="1" applyFill="1" applyBorder="1" applyAlignment="1">
      <alignment vertical="center"/>
    </xf>
    <xf numFmtId="164" fontId="12" fillId="7" borderId="57" xfId="1" applyNumberFormat="1" applyFont="1" applyFill="1" applyBorder="1" applyAlignment="1">
      <alignment vertical="center"/>
    </xf>
    <xf numFmtId="0" fontId="31" fillId="7" borderId="11" xfId="0" applyFont="1" applyFill="1" applyBorder="1" applyAlignment="1">
      <alignment vertical="center"/>
    </xf>
    <xf numFmtId="164" fontId="12"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2" fillId="0" borderId="3" xfId="1" applyNumberFormat="1" applyFont="1" applyFill="1" applyBorder="1" applyAlignment="1">
      <alignment vertical="center"/>
    </xf>
    <xf numFmtId="0" fontId="0" fillId="3" borderId="55" xfId="0" applyFill="1" applyBorder="1" applyAlignment="1">
      <alignment vertical="center"/>
    </xf>
    <xf numFmtId="0" fontId="0" fillId="3" borderId="56" xfId="0" applyFill="1" applyBorder="1" applyAlignment="1">
      <alignment vertical="center"/>
    </xf>
    <xf numFmtId="164" fontId="0" fillId="15" borderId="57" xfId="1" applyNumberFormat="1" applyFont="1" applyFill="1" applyBorder="1" applyAlignment="1">
      <alignment vertical="center"/>
    </xf>
    <xf numFmtId="0" fontId="0" fillId="3" borderId="17" xfId="0" applyFill="1" applyBorder="1" applyAlignment="1">
      <alignment vertical="center"/>
    </xf>
    <xf numFmtId="164" fontId="0" fillId="15" borderId="23" xfId="1" applyNumberFormat="1" applyFont="1" applyFill="1" applyBorder="1" applyAlignment="1">
      <alignment vertical="center"/>
    </xf>
    <xf numFmtId="0" fontId="0" fillId="3" borderId="11" xfId="0" applyFill="1" applyBorder="1" applyAlignment="1">
      <alignment vertical="center"/>
    </xf>
    <xf numFmtId="166" fontId="0" fillId="0" borderId="12" xfId="1" applyFont="1"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164" fontId="0" fillId="15" borderId="12" xfId="1" applyNumberFormat="1" applyFont="1" applyFill="1" applyBorder="1" applyAlignment="1">
      <alignment vertical="center"/>
    </xf>
    <xf numFmtId="0" fontId="32" fillId="14" borderId="21" xfId="0" applyFont="1" applyFill="1" applyBorder="1" applyAlignment="1">
      <alignment horizontal="right" vertical="center"/>
    </xf>
    <xf numFmtId="0" fontId="33" fillId="15" borderId="21" xfId="0" applyFont="1" applyFill="1" applyBorder="1" applyAlignment="1">
      <alignment horizontal="center" vertical="center" wrapText="1"/>
    </xf>
    <xf numFmtId="164" fontId="0" fillId="0" borderId="0" xfId="4" applyNumberFormat="1" applyFont="1"/>
    <xf numFmtId="0" fontId="28" fillId="13" borderId="0" xfId="0" applyFont="1" applyFill="1" applyAlignment="1">
      <alignment wrapText="1"/>
    </xf>
    <xf numFmtId="167" fontId="28" fillId="13" borderId="0" xfId="1" applyNumberFormat="1" applyFont="1" applyFill="1" applyAlignment="1">
      <alignment wrapText="1"/>
    </xf>
    <xf numFmtId="0" fontId="28" fillId="0" borderId="0" xfId="0" applyFont="1"/>
    <xf numFmtId="0" fontId="21" fillId="0" borderId="17" xfId="0" applyFont="1" applyFill="1" applyBorder="1" applyAlignment="1">
      <alignment horizontal="right" vertical="center"/>
    </xf>
    <xf numFmtId="2" fontId="21" fillId="0" borderId="17"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0" fillId="0" borderId="0" xfId="0" applyNumberFormat="1" applyFont="1"/>
    <xf numFmtId="0" fontId="21" fillId="18" borderId="17" xfId="0" applyFont="1" applyFill="1" applyBorder="1" applyAlignment="1">
      <alignment horizontal="left" vertical="center"/>
    </xf>
    <xf numFmtId="0" fontId="21" fillId="18" borderId="18" xfId="0" applyFont="1" applyFill="1" applyBorder="1" applyAlignment="1">
      <alignment horizontal="left" vertical="center" wrapText="1"/>
    </xf>
    <xf numFmtId="0" fontId="23" fillId="0" borderId="23" xfId="0" applyFont="1" applyFill="1" applyBorder="1" applyAlignment="1">
      <alignment vertical="center" wrapText="1"/>
    </xf>
    <xf numFmtId="0" fontId="21" fillId="14" borderId="58" xfId="0" applyFont="1" applyFill="1" applyBorder="1" applyAlignment="1">
      <alignment horizontal="center" vertical="center" wrapText="1"/>
    </xf>
    <xf numFmtId="0" fontId="21" fillId="14" borderId="45" xfId="0" applyFont="1" applyFill="1" applyBorder="1" applyAlignment="1">
      <alignment horizontal="right" vertical="center"/>
    </xf>
    <xf numFmtId="0" fontId="21" fillId="0" borderId="59" xfId="0" applyFont="1" applyFill="1" applyBorder="1" applyAlignment="1">
      <alignment horizontal="center" vertical="center" wrapText="1"/>
    </xf>
    <xf numFmtId="0" fontId="21" fillId="18" borderId="38" xfId="0" applyFont="1" applyFill="1" applyBorder="1" applyAlignment="1">
      <alignment vertical="center"/>
    </xf>
    <xf numFmtId="0" fontId="20" fillId="18" borderId="39" xfId="0" applyFont="1" applyFill="1" applyBorder="1" applyAlignment="1">
      <alignment vertical="center"/>
    </xf>
    <xf numFmtId="0" fontId="21" fillId="18" borderId="11" xfId="0" applyFont="1" applyFill="1" applyBorder="1" applyAlignment="1">
      <alignment horizontal="left" vertical="center"/>
    </xf>
    <xf numFmtId="0" fontId="21" fillId="18" borderId="1" xfId="0" applyFont="1" applyFill="1" applyBorder="1" applyAlignment="1">
      <alignment horizontal="left" vertical="center" wrapText="1"/>
    </xf>
    <xf numFmtId="1" fontId="21" fillId="18" borderId="17" xfId="0" applyNumberFormat="1" applyFont="1" applyFill="1" applyBorder="1" applyAlignment="1">
      <alignment horizontal="left" vertical="center"/>
    </xf>
    <xf numFmtId="0" fontId="20" fillId="0" borderId="18" xfId="0" applyFont="1" applyFill="1" applyBorder="1" applyAlignment="1">
      <alignment horizontal="center" vertical="center"/>
    </xf>
    <xf numFmtId="0" fontId="20" fillId="0" borderId="18" xfId="0" applyFont="1" applyFill="1" applyBorder="1" applyAlignment="1">
      <alignment horizontal="center" vertical="center" wrapText="1"/>
    </xf>
    <xf numFmtId="0" fontId="20" fillId="16" borderId="60" xfId="0" applyFont="1" applyFill="1" applyBorder="1" applyAlignment="1">
      <alignment horizontal="center" vertical="center"/>
    </xf>
    <xf numFmtId="0" fontId="21" fillId="4" borderId="12" xfId="0" applyFont="1" applyFill="1" applyBorder="1" applyAlignment="1">
      <alignment horizontal="center" vertical="center" wrapText="1"/>
    </xf>
    <xf numFmtId="0" fontId="0" fillId="0" borderId="1" xfId="0" applyBorder="1"/>
    <xf numFmtId="0" fontId="21" fillId="0" borderId="1" xfId="0" applyFont="1" applyFill="1" applyBorder="1" applyAlignment="1">
      <alignment horizontal="right" vertical="center"/>
    </xf>
    <xf numFmtId="0" fontId="21" fillId="3" borderId="17" xfId="0" applyFont="1" applyFill="1" applyBorder="1" applyAlignment="1">
      <alignment horizontal="right" vertical="center"/>
    </xf>
    <xf numFmtId="0" fontId="20" fillId="3" borderId="1" xfId="0" applyFont="1" applyFill="1" applyBorder="1" applyAlignment="1">
      <alignment horizontal="left" vertical="center" wrapText="1" indent="2"/>
    </xf>
    <xf numFmtId="0" fontId="37" fillId="0" borderId="61" xfId="7" applyFont="1" applyFill="1" applyBorder="1" applyAlignment="1">
      <alignment horizontal="right" wrapText="1"/>
    </xf>
    <xf numFmtId="0" fontId="36" fillId="3" borderId="61" xfId="7" applyFont="1" applyFill="1" applyBorder="1" applyAlignment="1">
      <alignment horizontal="right" wrapText="1"/>
    </xf>
    <xf numFmtId="0" fontId="20" fillId="0" borderId="1" xfId="0" applyFont="1" applyBorder="1" applyAlignment="1">
      <alignment vertical="center"/>
    </xf>
    <xf numFmtId="0" fontId="20" fillId="5" borderId="1" xfId="0" quotePrefix="1" applyFont="1" applyFill="1" applyBorder="1" applyAlignment="1">
      <alignment horizontal="center" vertical="center"/>
    </xf>
    <xf numFmtId="0" fontId="20" fillId="5" borderId="18" xfId="0" quotePrefix="1" applyFont="1" applyFill="1" applyBorder="1" applyAlignment="1">
      <alignment horizontal="center" vertical="center"/>
    </xf>
    <xf numFmtId="0" fontId="21" fillId="5" borderId="1" xfId="0" applyFont="1" applyFill="1" applyBorder="1" applyAlignment="1">
      <alignment horizontal="center" vertical="center"/>
    </xf>
    <xf numFmtId="167" fontId="28" fillId="13" borderId="0" xfId="1" applyNumberFormat="1" applyFont="1" applyFill="1" applyAlignment="1">
      <alignment wrapText="1"/>
    </xf>
    <xf numFmtId="167" fontId="28" fillId="13" borderId="0" xfId="1" applyNumberFormat="1" applyFont="1" applyFill="1" applyAlignment="1">
      <alignment horizontal="left" wrapText="1"/>
    </xf>
  </cellXfs>
  <cellStyles count="8">
    <cellStyle name="Comma" xfId="1" builtinId="3"/>
    <cellStyle name="Currency" xfId="4" builtinId="4"/>
    <cellStyle name="Currency 2" xfId="6" xr:uid="{00000000-0005-0000-0000-000002000000}"/>
    <cellStyle name="Normal" xfId="0" builtinId="0"/>
    <cellStyle name="Normal 2 10" xfId="2" xr:uid="{00000000-0005-0000-0000-000004000000}"/>
    <cellStyle name="Normal 53" xfId="3" xr:uid="{00000000-0005-0000-0000-000005000000}"/>
    <cellStyle name="Normal_Sheet1" xfId="7" xr:uid="{00000000-0005-0000-0000-000006000000}"/>
    <cellStyle name="Percent" xfId="5" builtinId="5"/>
  </cellStyles>
  <dxfs count="10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2437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90885" y="495300"/>
          <a:ext cx="3756660" cy="45243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CLIN 11 and CLIN 19 totals are also required to be traceable to the totals from the details tabs (Labour+Material+Travel+ODCs).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85726</xdr:rowOff>
    </xdr:from>
    <xdr:to>
      <xdr:col>11</xdr:col>
      <xdr:colOff>158928</xdr:colOff>
      <xdr:row>24</xdr:row>
      <xdr:rowOff>188596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791700" y="36290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28574</xdr:colOff>
      <xdr:row>2</xdr:row>
      <xdr:rowOff>9525</xdr:rowOff>
    </xdr:from>
    <xdr:ext cx="3648075" cy="4444935"/>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0240624" y="400050"/>
          <a:ext cx="3648075" cy="444493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CLIN 11 and CLIN 19 totals are also required to be traceable to the totals from the details tabs (Labour+Material+Travel+ODCs).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5715</xdr:colOff>
      <xdr:row>3</xdr:row>
      <xdr:rowOff>17145</xdr:rowOff>
    </xdr:from>
    <xdr:ext cx="4061460" cy="569785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6047065" y="2026920"/>
          <a:ext cx="4061460" cy="5697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171450</xdr:colOff>
      <xdr:row>0</xdr:row>
      <xdr:rowOff>304801</xdr:rowOff>
    </xdr:from>
    <xdr:to>
      <xdr:col>11</xdr:col>
      <xdr:colOff>161925</xdr:colOff>
      <xdr:row>0</xdr:row>
      <xdr:rowOff>1104901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762500" y="304801"/>
          <a:ext cx="4924425"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243840</xdr:colOff>
      <xdr:row>2</xdr:row>
      <xdr:rowOff>167640</xdr:rowOff>
    </xdr:from>
    <xdr:ext cx="4518660" cy="5086905"/>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637490" y="2129790"/>
          <a:ext cx="4518660" cy="508690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17144</xdr:colOff>
      <xdr:row>2</xdr:row>
      <xdr:rowOff>177165</xdr:rowOff>
    </xdr:from>
    <xdr:ext cx="4745355" cy="4914679"/>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361544" y="1996440"/>
          <a:ext cx="4745355" cy="491467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3809</xdr:colOff>
      <xdr:row>3</xdr:row>
      <xdr:rowOff>17145</xdr:rowOff>
    </xdr:from>
    <xdr:ext cx="5073015" cy="4570225"/>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519534" y="2884170"/>
          <a:ext cx="5073015" cy="457022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abour" displayName="Labour" ref="B2:AC6" totalsRowCount="1" headerRowDxfId="97">
  <autoFilter ref="B2:AC5" xr:uid="{00000000-0009-0000-0100-000001000000}"/>
  <tableColumns count="28">
    <tableColumn id="1" xr3:uid="{00000000-0010-0000-0000-000001000000}" name="CLIN" totalsRowLabel="Total"/>
    <tableColumn id="2" xr3:uid="{00000000-0010-0000-0000-000002000000}" name="Labour Category"/>
    <tableColumn id="10" xr3:uid="{00000000-0010-0000-0000-00000A000000}" name="Currency" dataDxfId="96" totalsRowDxfId="95" dataCellStyle="Comma"/>
    <tableColumn id="3" xr3:uid="{00000000-0010-0000-0000-000003000000}" name="Man-Days_x000a_2022"/>
    <tableColumn id="17" xr3:uid="{00000000-0010-0000-0000-000011000000}" name="Man-Days_x000a_2023"/>
    <tableColumn id="16" xr3:uid="{00000000-0010-0000-0000-000010000000}" name="Man-Days_x000a_2024"/>
    <tableColumn id="14" xr3:uid="{00000000-0010-0000-0000-00000E000000}" name="Man-Days_x000a_2025"/>
    <tableColumn id="9" xr3:uid="{00000000-0010-0000-0000-000009000000}" name="Man-Days_x000a_2026"/>
    <tableColumn id="23" xr3:uid="{00000000-0010-0000-0000-000017000000}" name="Man-Days_x000a_2027" dataDxfId="94"/>
    <tableColumn id="22" xr3:uid="{00000000-0010-0000-0000-000016000000}" name="Man-Days_x000a_2028" dataDxfId="93"/>
    <tableColumn id="21" xr3:uid="{00000000-0010-0000-0000-000015000000}" name="Man-Days_x000a_2029" dataDxfId="92"/>
    <tableColumn id="20" xr3:uid="{00000000-0010-0000-0000-000014000000}" name="Man-Days_x000a_2030" dataDxfId="91"/>
    <tableColumn id="19" xr3:uid="{00000000-0010-0000-0000-000013000000}" name="Man-Days_x000a_2031" dataDxfId="90"/>
    <tableColumn id="4" xr3:uid="{00000000-0010-0000-0000-000004000000}" name="Lab-rate_x000a_2022" dataDxfId="89" totalsRowDxfId="88" dataCellStyle="Comma"/>
    <tableColumn id="13" xr3:uid="{00000000-0010-0000-0000-00000D000000}" name="Lab-rate_x000a_2023" dataDxfId="87" totalsRowDxfId="86" dataCellStyle="Comma"/>
    <tableColumn id="12" xr3:uid="{00000000-0010-0000-0000-00000C000000}" name="Lab-rate_x000a_2024" dataDxfId="85" totalsRowDxfId="84" dataCellStyle="Comma"/>
    <tableColumn id="18" xr3:uid="{00000000-0010-0000-0000-000012000000}" name="Lab-rate_x000a_2025" dataDxfId="83" totalsRowDxfId="82" dataCellStyle="Comma"/>
    <tableColumn id="15" xr3:uid="{00000000-0010-0000-0000-00000F000000}" name="Lab-rate_x000a_2026" dataDxfId="81" totalsRowDxfId="80" dataCellStyle="Comma"/>
    <tableColumn id="29" xr3:uid="{00000000-0010-0000-0000-00001D000000}" name="Lab-rate_x000a_2027" dataDxfId="79" totalsRowDxfId="78" dataCellStyle="Comma"/>
    <tableColumn id="28" xr3:uid="{00000000-0010-0000-0000-00001C000000}" name="Lab-rate_x000a_2028" dataDxfId="77" totalsRowDxfId="76" dataCellStyle="Comma"/>
    <tableColumn id="27" xr3:uid="{00000000-0010-0000-0000-00001B000000}" name="Lab-rate_x000a_2029" dataDxfId="75" totalsRowDxfId="74" dataCellStyle="Comma"/>
    <tableColumn id="26" xr3:uid="{00000000-0010-0000-0000-00001A000000}" name="Lab-rate_x000a_2030" dataDxfId="73" totalsRowDxfId="72" dataCellStyle="Comma"/>
    <tableColumn id="25" xr3:uid="{00000000-0010-0000-0000-000019000000}" name="Lab-rate_x000a_2031" dataDxfId="71" totalsRowDxfId="70" dataCellStyle="Comma"/>
    <tableColumn id="6" xr3:uid="{00000000-0010-0000-0000-000006000000}" name="Extended cost" dataDxfId="69" totalsRowDxfId="68" dataCellStyle="Comma">
      <calculatedColumnFormula>(E3*O3)+(F3*P3)*(G3*Q3)</calculatedColumnFormula>
    </tableColumn>
    <tableColumn id="11" xr3:uid="{00000000-0010-0000-0000-00000B000000}" name="Expat Allowance (ONLY if applicable)" dataDxfId="67" dataCellStyle="Comma"/>
    <tableColumn id="8" xr3:uid="{00000000-0010-0000-0000-000008000000}" name="Profit " dataDxfId="66" totalsRowDxfId="65" dataCellStyle="Comma">
      <calculatedColumnFormula>(Y3+Z3)*Rates!#REF!</calculatedColumnFormula>
    </tableColumn>
    <tableColumn id="5" xr3:uid="{00000000-0010-0000-0000-000005000000}" name="Fully burdened cost" totalsRowFunction="sum" dataDxfId="64" totalsRowDxfId="63" dataCellStyle="Comma">
      <calculatedColumnFormula>Labour[[#This Row],[Extended cost]]+Labour[[#This Row],[Expat Allowance (ONLY if applicable)]]+Labour[[#This Row],[Profit ]]</calculatedColumnFormula>
    </tableColumn>
    <tableColumn id="7" xr3:uid="{00000000-0010-0000-0000-000007000000}" name="Subcontracted/ Name of Subcontractor" dataDxfId="62" totalsRowDxfId="61"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Material" displayName="Material" ref="B2:AC6" totalsRowCount="1" headerRowDxfId="60">
  <autoFilter ref="B2:AC5" xr:uid="{00000000-0009-0000-0100-00000A000000}"/>
  <tableColumns count="28">
    <tableColumn id="1" xr3:uid="{00000000-0010-0000-0100-000001000000}" name="CLIN" totalsRowLabel="Total"/>
    <tableColumn id="11" xr3:uid="{00000000-0010-0000-0100-00000B000000}" name="Equipment Name "/>
    <tableColumn id="2" xr3:uid="{00000000-0010-0000-0100-000002000000}" name="Item Description"/>
    <tableColumn id="8" xr3:uid="{00000000-0010-0000-0100-000008000000}" name="Currency " dataDxfId="59" dataCellStyle="Comma"/>
    <tableColumn id="3" xr3:uid="{00000000-0010-0000-0100-000003000000}" name="Quantity_x000a_2022" dataDxfId="58" totalsRowDxfId="57" dataCellStyle="Comma"/>
    <tableColumn id="12" xr3:uid="{00000000-0010-0000-0100-00000C000000}" name="Quantity_x000a_2023"/>
    <tableColumn id="10" xr3:uid="{00000000-0010-0000-0100-00000A000000}" name="Quantity_x000a_2024"/>
    <tableColumn id="13" xr3:uid="{00000000-0010-0000-0100-00000D000000}" name="Quantity_x000a_2025"/>
    <tableColumn id="9" xr3:uid="{00000000-0010-0000-0100-000009000000}" name="Quantity_x000a_2026"/>
    <tableColumn id="23" xr3:uid="{00000000-0010-0000-0100-000017000000}" name="Quantity_x000a_2027" dataDxfId="56"/>
    <tableColumn id="22" xr3:uid="{00000000-0010-0000-0100-000016000000}" name="Quantity_x000a_2028" dataDxfId="55"/>
    <tableColumn id="21" xr3:uid="{00000000-0010-0000-0100-000015000000}" name="Quantity_x000a_2029" dataDxfId="54"/>
    <tableColumn id="20" xr3:uid="{00000000-0010-0000-0100-000014000000}" name="Quantity_x000a_2030" dataDxfId="53"/>
    <tableColumn id="19" xr3:uid="{00000000-0010-0000-0100-000013000000}" name="Quantity_x000a_2031" dataDxfId="52"/>
    <tableColumn id="4" xr3:uid="{00000000-0010-0000-0100-000004000000}" name="Unit cost_x000a_2022" dataDxfId="51" totalsRowDxfId="50" dataCellStyle="Comma"/>
    <tableColumn id="14" xr3:uid="{00000000-0010-0000-0100-00000E000000}" name="Unit cost_x000a_2023" dataDxfId="49" totalsRowDxfId="48" dataCellStyle="Comma"/>
    <tableColumn id="15" xr3:uid="{00000000-0010-0000-0100-00000F000000}" name="Unit cost_x000a_2024" dataDxfId="47" totalsRowDxfId="46" dataCellStyle="Comma"/>
    <tableColumn id="18" xr3:uid="{00000000-0010-0000-0100-000012000000}" name="Unit cost_x000a_2025" dataDxfId="45" totalsRowDxfId="44" dataCellStyle="Comma"/>
    <tableColumn id="17" xr3:uid="{00000000-0010-0000-0100-000011000000}" name="Unit cost_x000a_2026" dataDxfId="43" totalsRowDxfId="42" dataCellStyle="Comma"/>
    <tableColumn id="28" xr3:uid="{00000000-0010-0000-0100-00001C000000}" name="Unit cost_x000a_2027" dataDxfId="41" totalsRowDxfId="40" dataCellStyle="Comma"/>
    <tableColumn id="27" xr3:uid="{00000000-0010-0000-0100-00001B000000}" name="Unit cost_x000a_2028" dataDxfId="39" totalsRowDxfId="38" dataCellStyle="Comma"/>
    <tableColumn id="26" xr3:uid="{00000000-0010-0000-0100-00001A000000}" name="Unit cost_x000a_2029" dataDxfId="37" totalsRowDxfId="36" dataCellStyle="Comma"/>
    <tableColumn id="25" xr3:uid="{00000000-0010-0000-0100-000019000000}" name="Unit cost_x000a_2030" dataDxfId="35" totalsRowDxfId="34" dataCellStyle="Comma"/>
    <tableColumn id="24" xr3:uid="{00000000-0010-0000-0100-000018000000}" name="Unit cost_x000a_2031" dataDxfId="33" totalsRowDxfId="32" dataCellStyle="Comma"/>
    <tableColumn id="6" xr3:uid="{00000000-0010-0000-0100-000006000000}" name="Extended cost" dataDxfId="31" totalsRowDxfId="30" dataCellStyle="Comma">
      <calculatedColumnFormula>(F3*P3)+(G3*Q3)*(H3*R3)</calculatedColumnFormula>
    </tableColumn>
    <tableColumn id="16" xr3:uid="{00000000-0010-0000-0100-000010000000}" name="Profit" dataDxfId="29" totalsRowDxfId="28" dataCellStyle="Comma">
      <calculatedColumnFormula>Z3*$AF$2</calculatedColumnFormula>
    </tableColumn>
    <tableColumn id="5" xr3:uid="{00000000-0010-0000-0100-000005000000}" name="Fully burdened cost" totalsRowFunction="sum" dataDxfId="27" totalsRowDxfId="26" dataCellStyle="Comma">
      <calculatedColumnFormula>Z3+AA3</calculatedColumnFormula>
    </tableColumn>
    <tableColumn id="7" xr3:uid="{00000000-0010-0000-0100-000007000000}"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ravel" displayName="Travel" ref="B2:M6" totalsRowCount="1" headerRowDxfId="23">
  <autoFilter ref="B2:M5" xr:uid="{00000000-0009-0000-0100-00000B000000}"/>
  <tableColumns count="12">
    <tableColumn id="1" xr3:uid="{00000000-0010-0000-0200-000001000000}" name="CLIN" totalsRowLabel="Total"/>
    <tableColumn id="5" xr3:uid="{00000000-0010-0000-0200-000005000000}" name="Origin/Destination"/>
    <tableColumn id="10" xr3:uid="{00000000-0010-0000-0200-00000A000000}" name="Year"/>
    <tableColumn id="7" xr3:uid="{00000000-0010-0000-0200-000007000000}" name="Currency" dataDxfId="22" dataCellStyle="Comma"/>
    <tableColumn id="6" xr3:uid="{00000000-0010-0000-0200-000006000000}" name="Nr of_x000a_trips"/>
    <tableColumn id="2" xr3:uid="{00000000-0010-0000-0200-000002000000}" name="Nr of_x000a_people"/>
    <tableColumn id="3" xr3:uid="{00000000-0010-0000-0200-000003000000}" name="Nr of Days_x000a_per trip"/>
    <tableColumn id="4" xr3:uid="{00000000-0010-0000-0200-000004000000}" name="Cost per roundtrip" dataDxfId="21" totalsRowDxfId="20" dataCellStyle="Currency"/>
    <tableColumn id="9" xr3:uid="{00000000-0010-0000-0200-000009000000}" name="Per Diem" dataDxfId="19" totalsRowDxfId="18" dataCellStyle="Currency"/>
    <tableColumn id="12" xr3:uid="{00000000-0010-0000-0200-00000C000000}" name="Extended cost" dataDxfId="17" totalsRowDxfId="16" dataCellStyle="Currency"/>
    <tableColumn id="11" xr3:uid="{00000000-0010-0000-0200-00000B000000}" name="Profit" dataDxfId="15" totalsRowDxfId="14" dataCellStyle="Currency"/>
    <tableColumn id="8" xr3:uid="{00000000-0010-0000-0200-000008000000}"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ODC" displayName="ODC" ref="B2:L6" totalsRowCount="1" headerRowDxfId="11">
  <autoFilter ref="B2:L5" xr:uid="{00000000-0009-0000-0100-00000C000000}"/>
  <tableColumns count="11">
    <tableColumn id="1" xr3:uid="{00000000-0010-0000-0300-000001000000}" name="CLIN" totalsRowLabel="Total"/>
    <tableColumn id="2" xr3:uid="{00000000-0010-0000-0300-000002000000}" name="Item Name"/>
    <tableColumn id="3" xr3:uid="{00000000-0010-0000-0300-000003000000}" name="Item Description"/>
    <tableColumn id="10" xr3:uid="{00000000-0010-0000-0300-00000A000000}" name="Year" dataDxfId="10"/>
    <tableColumn id="8" xr3:uid="{00000000-0010-0000-0300-000008000000}" name="Currency" dataDxfId="9"/>
    <tableColumn id="9" xr3:uid="{00000000-0010-0000-0300-000009000000}" name="Unit Type" dataDxfId="8" dataCellStyle="Comma"/>
    <tableColumn id="4" xr3:uid="{00000000-0010-0000-0300-000004000000}" name="Quantity"/>
    <tableColumn id="5" xr3:uid="{00000000-0010-0000-0300-000005000000}" name="Unit cost " dataDxfId="7" totalsRowDxfId="6" dataCellStyle="Currency"/>
    <tableColumn id="11" xr3:uid="{00000000-0010-0000-0300-00000B000000}" name="Extended cost" dataDxfId="5" totalsRowDxfId="4" dataCellStyle="Currency">
      <calculatedColumnFormula>ODC[[#This Row],[Quantity]]*ODC[[#This Row],[Unit cost ]]</calculatedColumnFormula>
    </tableColumn>
    <tableColumn id="7" xr3:uid="{00000000-0010-0000-0300-000007000000}" name="Profit" dataDxfId="3" totalsRowDxfId="2" dataCellStyle="Currency">
      <calculatedColumnFormula>ODC[[#This Row],[Extended cost]]*$O$2</calculatedColumnFormula>
    </tableColumn>
    <tableColumn id="6" xr3:uid="{00000000-0010-0000-0300-000006000000}"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D10"/>
  <sheetViews>
    <sheetView zoomScaleNormal="100" workbookViewId="0">
      <selection activeCell="C4" sqref="C4"/>
    </sheetView>
  </sheetViews>
  <sheetFormatPr defaultColWidth="9.28515625" defaultRowHeight="12.75" x14ac:dyDescent="0.2"/>
  <cols>
    <col min="1" max="1" width="1.7109375" style="15" customWidth="1"/>
    <col min="2" max="2" width="23.42578125" style="15" customWidth="1"/>
    <col min="3" max="3" width="118.28515625" style="15" customWidth="1"/>
    <col min="4" max="4" width="45.28515625" style="15" customWidth="1"/>
    <col min="5" max="5" width="2.28515625" style="15" customWidth="1"/>
    <col min="6" max="16384" width="9.28515625" style="15"/>
  </cols>
  <sheetData>
    <row r="1" spans="2:4" ht="23.25" x14ac:dyDescent="0.2">
      <c r="B1" s="14"/>
    </row>
    <row r="2" spans="2:4" ht="15" x14ac:dyDescent="0.25">
      <c r="B2" s="16"/>
    </row>
    <row r="3" spans="2:4" ht="15.75" thickBot="1" x14ac:dyDescent="0.25">
      <c r="B3" s="51" t="s">
        <v>49</v>
      </c>
      <c r="C3" s="52"/>
    </row>
    <row r="4" spans="2:4" ht="300.75" x14ac:dyDescent="0.2">
      <c r="B4" s="153"/>
      <c r="C4" s="154" t="s">
        <v>181</v>
      </c>
    </row>
    <row r="5" spans="2:4" ht="194.25" x14ac:dyDescent="0.2">
      <c r="B5" s="151"/>
      <c r="C5" s="152" t="s">
        <v>182</v>
      </c>
    </row>
    <row r="6" spans="2:4" x14ac:dyDescent="0.2">
      <c r="B6" s="17"/>
      <c r="C6" s="17"/>
      <c r="D6" s="17"/>
    </row>
    <row r="7" spans="2:4" ht="15" x14ac:dyDescent="0.25">
      <c r="B7" s="41" t="s">
        <v>70</v>
      </c>
      <c r="C7" s="41" t="s">
        <v>13</v>
      </c>
      <c r="D7" s="4"/>
    </row>
    <row r="8" spans="2:4" ht="292.5" customHeight="1" x14ac:dyDescent="0.25">
      <c r="B8" s="42" t="s">
        <v>71</v>
      </c>
      <c r="C8" s="155" t="s">
        <v>244</v>
      </c>
      <c r="D8" s="4"/>
    </row>
    <row r="9" spans="2:4" ht="45" x14ac:dyDescent="0.25">
      <c r="B9" s="43" t="s">
        <v>183</v>
      </c>
      <c r="C9" s="156" t="s">
        <v>84</v>
      </c>
      <c r="D9" s="4"/>
    </row>
    <row r="10" spans="2:4" ht="15" x14ac:dyDescent="0.25">
      <c r="D10" s="4"/>
    </row>
  </sheetData>
  <pageMargins left="0.70866141732283472" right="0.70866141732283472" top="0.74803149606299213" bottom="0.74803149606299213" header="0.31496062992125984" footer="0.31496062992125984"/>
  <pageSetup paperSize="9" scale="44" fitToHeight="3" orientation="landscape" verticalDpi="1200" r:id="rId1"/>
  <headerFooter>
    <oddHeader xml:space="preserve">&amp;CNATO UNCLASSIFIED&amp;RRFQ-CO-115283-NATINAMDS </oddHeader>
    <oddFooter xml:space="preserve">&amp;CNATO UNCLASSIFIED&amp;RRFQ-CO-115283-NATINAMDS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D18"/>
  <sheetViews>
    <sheetView zoomScaleNormal="100" workbookViewId="0">
      <selection activeCell="C12" sqref="C12"/>
    </sheetView>
  </sheetViews>
  <sheetFormatPr defaultColWidth="8.7109375" defaultRowHeight="15" x14ac:dyDescent="0.25"/>
  <cols>
    <col min="1" max="1" width="1.7109375" style="4" customWidth="1"/>
    <col min="2" max="2" width="65.7109375" style="4" customWidth="1"/>
    <col min="3" max="3" width="35.7109375" style="4" customWidth="1"/>
    <col min="4" max="4" width="18.42578125" style="4" customWidth="1"/>
    <col min="5" max="16384" width="8.7109375" style="4"/>
  </cols>
  <sheetData>
    <row r="1" spans="2:4" ht="15.75" thickBot="1" x14ac:dyDescent="0.3"/>
    <row r="2" spans="2:4" x14ac:dyDescent="0.25">
      <c r="B2" s="20"/>
      <c r="C2" s="21"/>
      <c r="D2" s="22"/>
    </row>
    <row r="3" spans="2:4" x14ac:dyDescent="0.25">
      <c r="B3" s="23" t="s">
        <v>55</v>
      </c>
      <c r="C3" s="24"/>
      <c r="D3" s="25"/>
    </row>
    <row r="4" spans="2:4" x14ac:dyDescent="0.25">
      <c r="B4" s="26" t="s">
        <v>89</v>
      </c>
      <c r="C4" s="34" t="str">
        <f>IF(ISBLANK('Offer Summary'!D4)=FALSE, "OK", "Missing Currency")</f>
        <v>Missing Currency</v>
      </c>
      <c r="D4" s="25"/>
    </row>
    <row r="5" spans="2:4" ht="15" customHeight="1" x14ac:dyDescent="0.25">
      <c r="B5" s="27"/>
      <c r="C5" s="35"/>
      <c r="D5" s="25"/>
    </row>
    <row r="6" spans="2:4" ht="30" x14ac:dyDescent="0.25">
      <c r="B6" s="23" t="s">
        <v>61</v>
      </c>
      <c r="C6" s="35"/>
      <c r="D6" s="28" t="s">
        <v>60</v>
      </c>
    </row>
    <row r="7" spans="2:4" x14ac:dyDescent="0.25">
      <c r="B7" s="26" t="s">
        <v>56</v>
      </c>
      <c r="C7" s="34" t="str">
        <f>IF(Tot_OS_Base=Tot_CS_Base,"OK","CHECK FOR ERROR")</f>
        <v>OK</v>
      </c>
      <c r="D7" s="33">
        <f>Tot_OS_Base-Tot_CS_Base</f>
        <v>0</v>
      </c>
    </row>
    <row r="8" spans="2:4" x14ac:dyDescent="0.25">
      <c r="B8" s="26" t="s">
        <v>57</v>
      </c>
      <c r="C8" s="34" t="str">
        <f>IF(Tot_OS_OptEval=Tot_CS_OptEval,"OK","CHECK FOR ERROR")</f>
        <v>OK</v>
      </c>
      <c r="D8" s="33">
        <f>Tot_OS_OptEval-Tot_CS_OptEval</f>
        <v>0</v>
      </c>
    </row>
    <row r="9" spans="2:4" x14ac:dyDescent="0.25">
      <c r="B9" s="26" t="s">
        <v>118</v>
      </c>
      <c r="C9" s="34" t="e">
        <f>IF(Tot_OS_OptNonEval=Tot_CS_OptNonEval,"OK","CHECK FOR ERROR")</f>
        <v>#REF!</v>
      </c>
      <c r="D9" s="33" t="e">
        <f>Tot_OS_OptNonEval-Tot_CS_OptNonEval</f>
        <v>#REF!</v>
      </c>
    </row>
    <row r="10" spans="2:4" x14ac:dyDescent="0.25">
      <c r="B10" s="27"/>
      <c r="C10" s="35"/>
      <c r="D10" s="25"/>
    </row>
    <row r="11" spans="2:4" x14ac:dyDescent="0.25">
      <c r="B11" s="23" t="s">
        <v>63</v>
      </c>
      <c r="C11" s="35"/>
      <c r="D11" s="25"/>
    </row>
    <row r="12" spans="2:4" x14ac:dyDescent="0.25">
      <c r="B12" s="26" t="s">
        <v>62</v>
      </c>
      <c r="C12" s="34" t="e">
        <f>IF((Tot_OS_Base+Tot_OS_OptEval+Tot_OS_OptNonEval)=(Tot_Labour+Tot_Material+Tot_Travel+Tot_ODC),"OK","CHECK FOR ERROR")</f>
        <v>#REF!</v>
      </c>
      <c r="D12" s="25"/>
    </row>
    <row r="13" spans="2:4" x14ac:dyDescent="0.25">
      <c r="B13" s="27"/>
      <c r="C13" s="34"/>
      <c r="D13" s="25"/>
    </row>
    <row r="14" spans="2:4" x14ac:dyDescent="0.25">
      <c r="B14" s="23" t="s">
        <v>123</v>
      </c>
      <c r="C14" s="34"/>
      <c r="D14" s="25"/>
    </row>
    <row r="15" spans="2:4" x14ac:dyDescent="0.25">
      <c r="B15" s="31" t="s">
        <v>6</v>
      </c>
      <c r="C15" s="34" t="str">
        <f>IF(COUNTIF('CLIN Detail list'!B8:B12,"#N/A")=0,"OK","MISSING DETAILS from 1 or more CLINS")</f>
        <v>MISSING DETAILS from 1 or more CLINS</v>
      </c>
      <c r="D15" s="25"/>
    </row>
    <row r="16" spans="2:4" x14ac:dyDescent="0.25">
      <c r="B16" s="31" t="s">
        <v>66</v>
      </c>
      <c r="C16" s="34" t="str">
        <f>IF(COUNTIF('CLIN Detail list'!C8:C12,"#N/A")=0,"OK","MISSING DETAILS from 1 or more CLINS")</f>
        <v>MISSING DETAILS from 1 or more CLINS</v>
      </c>
      <c r="D16" s="25"/>
    </row>
    <row r="17" spans="2:4" x14ac:dyDescent="0.25">
      <c r="B17" s="26" t="s">
        <v>67</v>
      </c>
      <c r="C17" s="34" t="str">
        <f>IF(COUNTIF('CLIN Detail list'!D8:D12,"#N/A")=0,"OK","MISSING DETAILS from 1 or more CLINS")</f>
        <v>MISSING DETAILS from 1 or more CLINS</v>
      </c>
      <c r="D17" s="25"/>
    </row>
    <row r="18" spans="2:4" ht="15.75" thickBot="1" x14ac:dyDescent="0.3">
      <c r="B18" s="32" t="s">
        <v>68</v>
      </c>
      <c r="C18" s="36" t="str">
        <f>IF(COUNTIF('CLIN Detail list'!E8:E12,"#N/A")=0,"OK","MISSING DETAILS from 1 or more CLINS")</f>
        <v>MISSING DETAILS from 1 or more CLINS</v>
      </c>
      <c r="D18" s="29"/>
    </row>
  </sheetData>
  <conditionalFormatting sqref="C4">
    <cfRule type="containsText" dxfId="107" priority="11" operator="containsText" text="OK">
      <formula>NOT(ISERROR(SEARCH("OK",C4)))</formula>
    </cfRule>
    <cfRule type="containsText" dxfId="106" priority="12" operator="containsText" text="Missing Currency">
      <formula>NOT(ISERROR(SEARCH("Missing Currency",C4)))</formula>
    </cfRule>
  </conditionalFormatting>
  <conditionalFormatting sqref="C7:C8">
    <cfRule type="containsText" dxfId="105" priority="9" operator="containsText" text="check for error">
      <formula>NOT(ISERROR(SEARCH("check for error",C7)))</formula>
    </cfRule>
    <cfRule type="containsText" dxfId="104" priority="10" operator="containsText" text="OK">
      <formula>NOT(ISERROR(SEARCH("OK",C7)))</formula>
    </cfRule>
  </conditionalFormatting>
  <conditionalFormatting sqref="C12:C13">
    <cfRule type="containsText" dxfId="103" priority="7" operator="containsText" text="OK">
      <formula>NOT(ISERROR(SEARCH("OK",C12)))</formula>
    </cfRule>
    <cfRule type="containsText" dxfId="102" priority="8" operator="containsText" text="check for error">
      <formula>NOT(ISERROR(SEARCH("check for error",C12)))</formula>
    </cfRule>
  </conditionalFormatting>
  <conditionalFormatting sqref="C14:C18">
    <cfRule type="containsText" dxfId="101" priority="5" operator="containsText" text="OK">
      <formula>NOT(ISERROR(SEARCH("OK",C14)))</formula>
    </cfRule>
    <cfRule type="containsText" dxfId="100" priority="6" operator="containsText" text="Missing">
      <formula>NOT(ISERROR(SEARCH("Missing",C14)))</formula>
    </cfRule>
  </conditionalFormatting>
  <conditionalFormatting sqref="C9">
    <cfRule type="containsText" dxfId="99" priority="3" operator="containsText" text="check for error">
      <formula>NOT(ISERROR(SEARCH("check for error",C9)))</formula>
    </cfRule>
    <cfRule type="containsText" dxfId="9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2:E33"/>
  <sheetViews>
    <sheetView topLeftCell="A4" zoomScaleNormal="100" workbookViewId="0">
      <selection activeCell="C26" sqref="C26"/>
    </sheetView>
  </sheetViews>
  <sheetFormatPr defaultColWidth="8.7109375" defaultRowHeight="15" x14ac:dyDescent="0.25"/>
  <cols>
    <col min="1" max="1" width="1.7109375" style="4" customWidth="1"/>
    <col min="2" max="2" width="21" style="4" customWidth="1"/>
    <col min="3" max="3" width="105.28515625" style="4" bestFit="1" customWidth="1"/>
    <col min="4" max="4" width="23.7109375" style="4" customWidth="1"/>
    <col min="5" max="16384" width="8.7109375" style="4"/>
  </cols>
  <sheetData>
    <row r="2" spans="2:5" x14ac:dyDescent="0.25">
      <c r="D2" s="18" t="s">
        <v>105</v>
      </c>
      <c r="E2" s="18"/>
    </row>
    <row r="3" spans="2:5" ht="17.25" x14ac:dyDescent="0.25">
      <c r="B3" s="131" t="s">
        <v>45</v>
      </c>
      <c r="C3" s="131" t="s">
        <v>44</v>
      </c>
      <c r="D3" s="131" t="s">
        <v>58</v>
      </c>
    </row>
    <row r="4" spans="2:5" ht="14.65" customHeight="1" x14ac:dyDescent="0.25">
      <c r="B4" s="132"/>
      <c r="C4" s="208" t="s">
        <v>101</v>
      </c>
      <c r="D4" s="209"/>
    </row>
    <row r="5" spans="2:5" ht="14.65" customHeight="1" thickBot="1" x14ac:dyDescent="0.3">
      <c r="B5" s="188"/>
      <c r="C5" s="189"/>
    </row>
    <row r="6" spans="2:5" ht="20.100000000000001" customHeight="1" x14ac:dyDescent="0.25">
      <c r="B6" s="190" t="s">
        <v>100</v>
      </c>
      <c r="C6" s="191"/>
      <c r="D6" s="192">
        <f>SUBTOTAL(9,D9:D19)</f>
        <v>0</v>
      </c>
    </row>
    <row r="7" spans="2:5" ht="20.100000000000001" customHeight="1" thickBot="1" x14ac:dyDescent="0.3">
      <c r="B7" s="193" t="s">
        <v>375</v>
      </c>
      <c r="C7" s="133"/>
      <c r="D7" s="194">
        <f>SUBTOTAL(9,D9:D26)</f>
        <v>0</v>
      </c>
    </row>
    <row r="8" spans="2:5" ht="14.65" customHeight="1" thickBot="1" x14ac:dyDescent="0.3">
      <c r="B8" s="195"/>
      <c r="C8" s="196"/>
      <c r="D8" s="197"/>
    </row>
    <row r="9" spans="2:5" x14ac:dyDescent="0.25">
      <c r="B9" s="198" t="s">
        <v>15</v>
      </c>
      <c r="C9" s="199" t="str">
        <f>'CLIN Summary'!C5</f>
        <v>CLIN 1 - UNIT = 1 Display for MASE/CSI Workstation (Total qty = 12)</v>
      </c>
      <c r="D9" s="200">
        <f>'CLIN Summary'!O11</f>
        <v>0</v>
      </c>
    </row>
    <row r="10" spans="2:5" x14ac:dyDescent="0.25">
      <c r="B10" s="201" t="s">
        <v>16</v>
      </c>
      <c r="C10" s="134" t="str">
        <f>'CLIN Summary'!C12</f>
        <v>CLIN 2 - UNIT = 1 CSI Server (Total qty = 2)</v>
      </c>
      <c r="D10" s="202">
        <f>'CLIN Summary'!O16</f>
        <v>0</v>
      </c>
    </row>
    <row r="11" spans="2:5" x14ac:dyDescent="0.25">
      <c r="B11" s="201" t="s">
        <v>46</v>
      </c>
      <c r="C11" s="134" t="str">
        <f>'CLIN Summary'!C17</f>
        <v>CLIN 3 - UNIT = 1 MASE Server (Total qty = 2)</v>
      </c>
      <c r="D11" s="202">
        <f>'CLIN Summary'!O21</f>
        <v>0</v>
      </c>
    </row>
    <row r="12" spans="2:5" x14ac:dyDescent="0.25">
      <c r="B12" s="201" t="s">
        <v>19</v>
      </c>
      <c r="C12" s="134" t="str">
        <f>'CLIN Summary'!C22</f>
        <v>CLIN 4 - UNIT = 1 Serial interface (Ventnor) (Total qty = 1)</v>
      </c>
      <c r="D12" s="202">
        <f>'CLIN Summary'!O26</f>
        <v>0</v>
      </c>
    </row>
    <row r="13" spans="2:5" x14ac:dyDescent="0.25">
      <c r="B13" s="201" t="s">
        <v>20</v>
      </c>
      <c r="C13" s="134" t="str">
        <f>'CLIN Summary'!C27</f>
        <v>CLIN 5 - UNIT = 1 Modem (Total qty = 6)</v>
      </c>
      <c r="D13" s="202">
        <f>'CLIN Summary'!O31</f>
        <v>0</v>
      </c>
    </row>
    <row r="14" spans="2:5" x14ac:dyDescent="0.25">
      <c r="B14" s="201" t="s">
        <v>121</v>
      </c>
      <c r="C14" s="134" t="str">
        <f>'CLIN Summary'!C32</f>
        <v>CLIN 6 - UNIT = 1  Switch (Total qty = 2)</v>
      </c>
      <c r="D14" s="202">
        <f>'CLIN Summary'!O40</f>
        <v>0</v>
      </c>
    </row>
    <row r="15" spans="2:5" x14ac:dyDescent="0.25">
      <c r="B15" s="201" t="s">
        <v>122</v>
      </c>
      <c r="C15" s="134" t="str">
        <f>'CLIN Summary'!C41</f>
        <v>CLIN 7 - UNIT = 1 MASE/CSI Workstation (Total qty = 6) - display excluded (see CLIN 1)</v>
      </c>
      <c r="D15" s="202">
        <f>'CLIN Summary'!O47</f>
        <v>0</v>
      </c>
    </row>
    <row r="16" spans="2:5" x14ac:dyDescent="0.25">
      <c r="B16" s="201" t="s">
        <v>261</v>
      </c>
      <c r="C16" s="134" t="str">
        <f>'CLIN Summary'!C48</f>
        <v>CLIN 8 - UNIT = 1 Server Rack Cabinet (Total qty = 1)</v>
      </c>
      <c r="D16" s="202">
        <f>'CLIN Summary'!O67</f>
        <v>0</v>
      </c>
    </row>
    <row r="17" spans="2:4" x14ac:dyDescent="0.25">
      <c r="B17" s="201" t="s">
        <v>262</v>
      </c>
      <c r="C17" s="134" t="str">
        <f>'CLIN Summary'!C68</f>
        <v>CLIN 9  - IPS Services and Documentation</v>
      </c>
      <c r="D17" s="202">
        <f>'CLIN Summary'!O73</f>
        <v>0</v>
      </c>
    </row>
    <row r="18" spans="2:4" x14ac:dyDescent="0.25">
      <c r="B18" s="203"/>
      <c r="C18" s="135"/>
      <c r="D18" s="204"/>
    </row>
    <row r="19" spans="2:4" x14ac:dyDescent="0.25">
      <c r="B19" s="205" t="s">
        <v>85</v>
      </c>
      <c r="C19" s="136"/>
      <c r="D19" s="206">
        <f>SUBTOTAL(9,D9:D18)</f>
        <v>0</v>
      </c>
    </row>
    <row r="20" spans="2:4" x14ac:dyDescent="0.25">
      <c r="B20" s="201" t="s">
        <v>263</v>
      </c>
      <c r="C20" s="135" t="str">
        <f>'CLIN Summary'!C79</f>
        <v>CLIN 10 - UNIT = 1 Serial interface (Ventnor) (Total qty = 1)</v>
      </c>
      <c r="D20" s="207">
        <f>'CLIN Summary'!O83</f>
        <v>0</v>
      </c>
    </row>
    <row r="21" spans="2:4" x14ac:dyDescent="0.25">
      <c r="B21" s="201" t="s">
        <v>264</v>
      </c>
      <c r="C21" s="135" t="str">
        <f>'CLIN Summary'!C84</f>
        <v>CLIN 11 - UNIT = 1 Display for BPD Workstation (Total qty = 1)</v>
      </c>
      <c r="D21" s="207">
        <f>'CLIN Summary'!O89</f>
        <v>0</v>
      </c>
    </row>
    <row r="22" spans="2:4" x14ac:dyDescent="0.25">
      <c r="B22" s="201" t="s">
        <v>265</v>
      </c>
      <c r="C22" s="135" t="str">
        <f>'CLIN Summary'!C91</f>
        <v>CLIN 12 - UNIT = 1 BPD Workstation (Total qty = 1)</v>
      </c>
      <c r="D22" s="207">
        <f>'CLIN Summary'!O96</f>
        <v>0</v>
      </c>
    </row>
    <row r="23" spans="2:4" x14ac:dyDescent="0.25">
      <c r="B23" s="201" t="s">
        <v>266</v>
      </c>
      <c r="C23" s="135" t="str">
        <f>'CLIN Summary'!C97</f>
        <v>CLIN 13  - UNIT = 1 BPD Server (Total qty = 1)</v>
      </c>
      <c r="D23" s="207">
        <f>'CLIN Summary'!O101</f>
        <v>0</v>
      </c>
    </row>
    <row r="24" spans="2:4" x14ac:dyDescent="0.25">
      <c r="B24" s="201" t="s">
        <v>369</v>
      </c>
      <c r="C24" s="135" t="str">
        <f>'CLIN Summary'!C103</f>
        <v>CLIN 14 - UNIT =  1 Server Rack Cabinet TEMPEST C (Total qty = 1)</v>
      </c>
      <c r="D24" s="207">
        <f>'CLIN Summary'!O115</f>
        <v>0</v>
      </c>
    </row>
    <row r="25" spans="2:4" x14ac:dyDescent="0.25">
      <c r="B25" s="203"/>
      <c r="C25" s="135"/>
      <c r="D25" s="204"/>
    </row>
    <row r="26" spans="2:4" x14ac:dyDescent="0.25">
      <c r="B26" s="205" t="s">
        <v>376</v>
      </c>
      <c r="C26" s="136"/>
      <c r="D26" s="206">
        <f>SUBTOTAL(9,D20:D23)</f>
        <v>0</v>
      </c>
    </row>
    <row r="32" spans="2:4" ht="2.1" customHeight="1" x14ac:dyDescent="0.25"/>
    <row r="33" ht="15" customHeight="1" x14ac:dyDescent="0.25"/>
  </sheetData>
  <dataValidations disablePrompts="1" count="1">
    <dataValidation type="list" allowBlank="1" showInputMessage="1" showErrorMessage="1" sqref="D4" xr:uid="{00000000-0002-0000-0200-000000000000}">
      <formula1>rngCurrencies</formula1>
    </dataValidation>
  </dataValidations>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&amp;CNATO UNCLASSIFIED&amp;RRFQ-CO-115283-NATINAMDS </oddHeader>
    <oddFooter xml:space="preserve">&amp;CNATO UNCLASSIFIED&amp;RRFQ-CO-115283-NATINAMDS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Q117"/>
  <sheetViews>
    <sheetView tabSelected="1" topLeftCell="A100" zoomScale="60" zoomScaleNormal="60" workbookViewId="0">
      <selection activeCell="J99" sqref="J99"/>
    </sheetView>
  </sheetViews>
  <sheetFormatPr defaultColWidth="9.28515625" defaultRowHeight="12.75" x14ac:dyDescent="0.25"/>
  <cols>
    <col min="1" max="1" width="1.7109375" style="64" customWidth="1"/>
    <col min="2" max="2" width="10.28515625" style="64" customWidth="1"/>
    <col min="3" max="3" width="57.7109375" style="64" customWidth="1"/>
    <col min="4" max="4" width="24.42578125" style="64" bestFit="1" customWidth="1"/>
    <col min="5" max="5" width="15.42578125" style="64" bestFit="1" customWidth="1"/>
    <col min="6" max="6" width="17.85546875" style="64" customWidth="1"/>
    <col min="7" max="7" width="13.42578125" style="64" customWidth="1"/>
    <col min="8" max="8" width="23" style="64" customWidth="1"/>
    <col min="9" max="9" width="12.5703125" style="64" customWidth="1"/>
    <col min="10" max="10" width="41.7109375" style="64" customWidth="1"/>
    <col min="11" max="11" width="25.5703125" style="64" customWidth="1"/>
    <col min="12" max="12" width="14.42578125" style="64" bestFit="1" customWidth="1"/>
    <col min="13" max="13" width="7" style="64" bestFit="1" customWidth="1"/>
    <col min="14" max="14" width="17" style="64" bestFit="1" customWidth="1"/>
    <col min="15" max="15" width="9.42578125" style="84" bestFit="1" customWidth="1"/>
    <col min="16" max="16" width="10" style="64" bestFit="1" customWidth="1"/>
    <col min="17" max="17" width="44.7109375" style="64" customWidth="1"/>
    <col min="18" max="18" width="1.7109375" style="64" customWidth="1"/>
    <col min="19" max="16384" width="9.28515625" style="64"/>
  </cols>
  <sheetData>
    <row r="1" spans="1:17" ht="15.75" x14ac:dyDescent="0.25">
      <c r="A1" s="63"/>
      <c r="B1" s="104" t="s">
        <v>334</v>
      </c>
      <c r="C1" s="105"/>
      <c r="D1" s="105"/>
      <c r="E1" s="105"/>
      <c r="F1" s="105"/>
      <c r="G1" s="105"/>
      <c r="H1" s="105"/>
      <c r="I1" s="105"/>
      <c r="J1" s="106"/>
      <c r="K1" s="105"/>
      <c r="L1" s="105"/>
      <c r="M1" s="105"/>
      <c r="N1" s="105"/>
      <c r="O1" s="105"/>
      <c r="P1" s="105"/>
      <c r="Q1" s="107"/>
    </row>
    <row r="2" spans="1:17" ht="15" x14ac:dyDescent="0.25">
      <c r="A2" s="63"/>
      <c r="B2" s="108" t="s">
        <v>280</v>
      </c>
      <c r="C2" s="109"/>
      <c r="D2" s="109"/>
      <c r="E2" s="109"/>
      <c r="F2" s="109"/>
      <c r="G2" s="109"/>
      <c r="H2" s="109"/>
      <c r="I2" s="109"/>
      <c r="J2" s="110"/>
      <c r="K2" s="109"/>
      <c r="L2" s="109"/>
      <c r="M2" s="109"/>
      <c r="N2" s="109"/>
      <c r="O2" s="109"/>
      <c r="P2" s="109"/>
      <c r="Q2" s="111"/>
    </row>
    <row r="3" spans="1:17" s="67" customFormat="1" ht="51" x14ac:dyDescent="0.25">
      <c r="A3" s="65"/>
      <c r="B3" s="100" t="s">
        <v>12</v>
      </c>
      <c r="C3" s="102" t="s">
        <v>79</v>
      </c>
      <c r="D3" s="102" t="s">
        <v>361</v>
      </c>
      <c r="E3" s="102" t="s">
        <v>373</v>
      </c>
      <c r="F3" s="102" t="s">
        <v>377</v>
      </c>
      <c r="G3" s="102" t="s">
        <v>80</v>
      </c>
      <c r="H3" s="102" t="s">
        <v>81</v>
      </c>
      <c r="I3" s="102" t="s">
        <v>378</v>
      </c>
      <c r="J3" s="102" t="s">
        <v>82</v>
      </c>
      <c r="K3" s="102" t="s">
        <v>102</v>
      </c>
      <c r="L3" s="102" t="s">
        <v>23</v>
      </c>
      <c r="M3" s="102" t="s">
        <v>1</v>
      </c>
      <c r="N3" s="102" t="s">
        <v>83</v>
      </c>
      <c r="O3" s="102" t="s">
        <v>47</v>
      </c>
      <c r="P3" s="102" t="s">
        <v>18</v>
      </c>
      <c r="Q3" s="233" t="s">
        <v>184</v>
      </c>
    </row>
    <row r="4" spans="1:17" s="67" customFormat="1" x14ac:dyDescent="0.25">
      <c r="B4" s="68"/>
      <c r="C4" s="222"/>
      <c r="D4" s="222"/>
      <c r="E4" s="222"/>
      <c r="F4" s="222"/>
      <c r="G4" s="222"/>
      <c r="H4" s="222"/>
      <c r="I4" s="222"/>
      <c r="J4" s="222"/>
      <c r="K4" s="222"/>
      <c r="L4" s="222"/>
      <c r="M4" s="222"/>
      <c r="N4" s="223" t="s">
        <v>101</v>
      </c>
      <c r="O4" s="232"/>
      <c r="P4" s="71"/>
      <c r="Q4" s="224"/>
    </row>
    <row r="5" spans="1:17" x14ac:dyDescent="0.25">
      <c r="B5" s="219">
        <v>1</v>
      </c>
      <c r="C5" s="220" t="s">
        <v>385</v>
      </c>
      <c r="D5" s="220"/>
      <c r="E5" s="89"/>
      <c r="F5" s="89"/>
      <c r="G5" s="72"/>
      <c r="H5" s="73"/>
      <c r="I5" s="72"/>
      <c r="J5" s="72"/>
      <c r="K5" s="72"/>
      <c r="L5" s="72"/>
      <c r="M5" s="74"/>
      <c r="N5" s="75"/>
      <c r="O5" s="125" t="s">
        <v>112</v>
      </c>
      <c r="P5" s="76"/>
      <c r="Q5" s="221"/>
    </row>
    <row r="6" spans="1:17" ht="25.5" x14ac:dyDescent="0.25">
      <c r="B6" s="214">
        <v>1.1000000000000001</v>
      </c>
      <c r="C6" s="139" t="s">
        <v>249</v>
      </c>
      <c r="D6" s="139" t="s">
        <v>362</v>
      </c>
      <c r="F6" s="139" t="s">
        <v>258</v>
      </c>
      <c r="G6" s="158"/>
      <c r="H6" s="159" t="s">
        <v>281</v>
      </c>
      <c r="I6" s="241"/>
      <c r="J6" s="158" t="s">
        <v>283</v>
      </c>
      <c r="K6" s="158" t="s">
        <v>246</v>
      </c>
      <c r="L6" s="216" t="s">
        <v>259</v>
      </c>
      <c r="M6" s="216">
        <v>11</v>
      </c>
      <c r="N6" s="130">
        <v>0</v>
      </c>
      <c r="O6" s="124">
        <f>M6*N6</f>
        <v>0</v>
      </c>
      <c r="P6" s="97" t="s">
        <v>267</v>
      </c>
      <c r="Q6" s="93"/>
    </row>
    <row r="7" spans="1:17" x14ac:dyDescent="0.25">
      <c r="B7" s="214">
        <v>1.2</v>
      </c>
      <c r="C7" s="139" t="s">
        <v>250</v>
      </c>
      <c r="D7" s="139" t="s">
        <v>362</v>
      </c>
      <c r="E7" s="139"/>
      <c r="F7" s="139"/>
      <c r="G7" s="158" t="s">
        <v>187</v>
      </c>
      <c r="H7" s="159" t="s">
        <v>281</v>
      </c>
      <c r="I7" s="241"/>
      <c r="J7" s="158" t="s">
        <v>283</v>
      </c>
      <c r="K7" s="158" t="s">
        <v>246</v>
      </c>
      <c r="L7" s="216" t="s">
        <v>259</v>
      </c>
      <c r="M7" s="216">
        <v>11</v>
      </c>
      <c r="N7" s="130">
        <v>0</v>
      </c>
      <c r="O7" s="124">
        <f>M7*N7</f>
        <v>0</v>
      </c>
      <c r="P7" s="97" t="s">
        <v>267</v>
      </c>
      <c r="Q7" s="93"/>
    </row>
    <row r="8" spans="1:17" ht="25.5" x14ac:dyDescent="0.25">
      <c r="B8" s="214">
        <v>1.3</v>
      </c>
      <c r="C8" s="139" t="s">
        <v>350</v>
      </c>
      <c r="D8" s="139" t="s">
        <v>367</v>
      </c>
      <c r="F8" s="139" t="s">
        <v>282</v>
      </c>
      <c r="G8" s="158"/>
      <c r="H8" s="159" t="s">
        <v>281</v>
      </c>
      <c r="I8" s="241"/>
      <c r="J8" s="158" t="s">
        <v>283</v>
      </c>
      <c r="K8" s="158" t="s">
        <v>246</v>
      </c>
      <c r="L8" s="216" t="s">
        <v>259</v>
      </c>
      <c r="M8" s="216">
        <v>1</v>
      </c>
      <c r="N8" s="130">
        <v>0</v>
      </c>
      <c r="O8" s="124">
        <f>M8*N8</f>
        <v>0</v>
      </c>
      <c r="P8" s="97" t="s">
        <v>267</v>
      </c>
      <c r="Q8" s="93"/>
    </row>
    <row r="9" spans="1:17" x14ac:dyDescent="0.25">
      <c r="B9" s="214">
        <v>1.4</v>
      </c>
      <c r="C9" s="139" t="s">
        <v>284</v>
      </c>
      <c r="D9" s="139" t="s">
        <v>363</v>
      </c>
      <c r="E9" s="139"/>
      <c r="F9" s="139"/>
      <c r="G9" s="158" t="s">
        <v>383</v>
      </c>
      <c r="H9" s="159" t="s">
        <v>281</v>
      </c>
      <c r="I9" s="241"/>
      <c r="J9" s="158" t="s">
        <v>400</v>
      </c>
      <c r="K9" s="158" t="s">
        <v>260</v>
      </c>
      <c r="L9" s="216" t="s">
        <v>259</v>
      </c>
      <c r="M9" s="216">
        <v>12</v>
      </c>
      <c r="N9" s="130">
        <v>0</v>
      </c>
      <c r="O9" s="124">
        <f>M9*N9</f>
        <v>0</v>
      </c>
      <c r="P9" s="97" t="s">
        <v>267</v>
      </c>
      <c r="Q9" s="93"/>
    </row>
    <row r="10" spans="1:17" s="63" customFormat="1" ht="2.1" customHeight="1" x14ac:dyDescent="0.25">
      <c r="B10" s="91"/>
      <c r="C10" s="79"/>
      <c r="D10" s="79"/>
      <c r="E10" s="79"/>
      <c r="F10" s="79"/>
      <c r="G10" s="79"/>
      <c r="H10" s="82"/>
      <c r="I10" s="79"/>
      <c r="J10" s="79"/>
      <c r="K10" s="79"/>
      <c r="L10" s="79"/>
      <c r="M10" s="78"/>
      <c r="N10" s="78"/>
      <c r="O10" s="126"/>
      <c r="P10" s="79"/>
      <c r="Q10" s="80"/>
    </row>
    <row r="11" spans="1:17" s="63" customFormat="1" ht="15" customHeight="1" thickBot="1" x14ac:dyDescent="0.3">
      <c r="B11" s="225" t="s">
        <v>113</v>
      </c>
      <c r="C11" s="226"/>
      <c r="D11" s="226"/>
      <c r="E11" s="120"/>
      <c r="F11" s="120"/>
      <c r="G11" s="120"/>
      <c r="H11" s="121"/>
      <c r="I11" s="120"/>
      <c r="J11" s="120"/>
      <c r="K11" s="120"/>
      <c r="L11" s="120"/>
      <c r="M11" s="122"/>
      <c r="N11" s="122"/>
      <c r="O11" s="137">
        <f>SUBTOTAL(9,O5:O10)</f>
        <v>0</v>
      </c>
      <c r="P11" s="120"/>
      <c r="Q11" s="123"/>
    </row>
    <row r="12" spans="1:17" ht="26.25" thickTop="1" x14ac:dyDescent="0.25">
      <c r="B12" s="219">
        <v>2</v>
      </c>
      <c r="C12" s="220" t="s">
        <v>386</v>
      </c>
      <c r="D12" s="220"/>
      <c r="E12" s="89"/>
      <c r="F12" s="89"/>
      <c r="G12" s="72"/>
      <c r="H12" s="73"/>
      <c r="I12" s="72"/>
      <c r="J12" s="72"/>
      <c r="K12" s="72"/>
      <c r="L12" s="72"/>
      <c r="M12" s="74"/>
      <c r="N12" s="75"/>
      <c r="O12" s="125" t="s">
        <v>112</v>
      </c>
      <c r="P12" s="76"/>
      <c r="Q12" s="221" t="s">
        <v>379</v>
      </c>
    </row>
    <row r="13" spans="1:17" ht="178.5" x14ac:dyDescent="0.25">
      <c r="B13" s="214" t="s">
        <v>247</v>
      </c>
      <c r="C13" s="139" t="s">
        <v>346</v>
      </c>
      <c r="D13" s="139" t="s">
        <v>367</v>
      </c>
      <c r="E13" s="139" t="s">
        <v>285</v>
      </c>
      <c r="F13" s="139"/>
      <c r="G13" s="158"/>
      <c r="H13" s="159" t="s">
        <v>281</v>
      </c>
      <c r="I13" s="241"/>
      <c r="J13" s="158" t="s">
        <v>283</v>
      </c>
      <c r="K13" s="158" t="s">
        <v>246</v>
      </c>
      <c r="L13" s="216" t="s">
        <v>259</v>
      </c>
      <c r="M13" s="216">
        <v>2</v>
      </c>
      <c r="N13" s="130">
        <v>0</v>
      </c>
      <c r="O13" s="124">
        <f t="shared" ref="O13" si="0">M13*N13</f>
        <v>0</v>
      </c>
      <c r="P13" s="97" t="s">
        <v>267</v>
      </c>
      <c r="Q13" s="93"/>
    </row>
    <row r="14" spans="1:17" x14ac:dyDescent="0.25">
      <c r="B14" s="214">
        <v>2.2000000000000002</v>
      </c>
      <c r="C14" s="139" t="s">
        <v>284</v>
      </c>
      <c r="D14" s="139" t="s">
        <v>363</v>
      </c>
      <c r="E14" s="139"/>
      <c r="F14" s="139"/>
      <c r="G14" s="158" t="s">
        <v>383</v>
      </c>
      <c r="H14" s="159" t="s">
        <v>286</v>
      </c>
      <c r="I14" s="241"/>
      <c r="J14" s="158" t="s">
        <v>400</v>
      </c>
      <c r="K14" s="158" t="s">
        <v>260</v>
      </c>
      <c r="L14" s="216" t="s">
        <v>259</v>
      </c>
      <c r="M14" s="216">
        <v>2</v>
      </c>
      <c r="N14" s="130">
        <v>0</v>
      </c>
      <c r="O14" s="124">
        <f t="shared" ref="O14" si="1">M14*N14</f>
        <v>0</v>
      </c>
      <c r="P14" s="97" t="s">
        <v>267</v>
      </c>
      <c r="Q14" s="93"/>
    </row>
    <row r="15" spans="1:17" s="63" customFormat="1" ht="2.1" customHeight="1" x14ac:dyDescent="0.25">
      <c r="B15" s="91"/>
      <c r="C15" s="79"/>
      <c r="D15" s="79"/>
      <c r="E15" s="79"/>
      <c r="F15" s="79"/>
      <c r="G15" s="79"/>
      <c r="H15" s="82"/>
      <c r="I15" s="79"/>
      <c r="J15" s="79"/>
      <c r="K15" s="79"/>
      <c r="L15" s="79"/>
      <c r="M15" s="78"/>
      <c r="N15" s="78"/>
      <c r="O15" s="126"/>
      <c r="P15" s="79"/>
      <c r="Q15" s="80"/>
    </row>
    <row r="16" spans="1:17" s="63" customFormat="1" ht="15" customHeight="1" thickBot="1" x14ac:dyDescent="0.3">
      <c r="B16" s="225" t="s">
        <v>114</v>
      </c>
      <c r="C16" s="226"/>
      <c r="D16" s="226"/>
      <c r="E16" s="120"/>
      <c r="F16" s="120"/>
      <c r="G16" s="120"/>
      <c r="H16" s="121"/>
      <c r="I16" s="120"/>
      <c r="J16" s="120"/>
      <c r="K16" s="120"/>
      <c r="L16" s="120"/>
      <c r="M16" s="122"/>
      <c r="N16" s="122"/>
      <c r="O16" s="137">
        <f>SUBTOTAL(9,O12:O15)</f>
        <v>0</v>
      </c>
      <c r="P16" s="120"/>
      <c r="Q16" s="123"/>
    </row>
    <row r="17" spans="2:17" ht="26.25" thickTop="1" x14ac:dyDescent="0.25">
      <c r="B17" s="219">
        <v>3</v>
      </c>
      <c r="C17" s="220" t="s">
        <v>387</v>
      </c>
      <c r="D17" s="220"/>
      <c r="E17" s="89"/>
      <c r="F17" s="89"/>
      <c r="G17" s="72"/>
      <c r="H17" s="73"/>
      <c r="I17" s="72"/>
      <c r="J17" s="72"/>
      <c r="K17" s="72"/>
      <c r="L17" s="72"/>
      <c r="M17" s="74"/>
      <c r="N17" s="75"/>
      <c r="O17" s="125" t="s">
        <v>112</v>
      </c>
      <c r="P17" s="76"/>
      <c r="Q17" s="221" t="s">
        <v>379</v>
      </c>
    </row>
    <row r="18" spans="2:17" ht="204" x14ac:dyDescent="0.25">
      <c r="B18" s="214">
        <v>3.1</v>
      </c>
      <c r="C18" s="139" t="s">
        <v>365</v>
      </c>
      <c r="D18" s="139" t="s">
        <v>367</v>
      </c>
      <c r="E18" s="139" t="s">
        <v>364</v>
      </c>
      <c r="F18" s="139"/>
      <c r="G18" s="158"/>
      <c r="H18" s="159" t="s">
        <v>281</v>
      </c>
      <c r="I18" s="241"/>
      <c r="J18" s="158" t="s">
        <v>283</v>
      </c>
      <c r="K18" s="158" t="s">
        <v>246</v>
      </c>
      <c r="L18" s="216" t="s">
        <v>259</v>
      </c>
      <c r="M18" s="216">
        <v>2</v>
      </c>
      <c r="N18" s="130">
        <v>0</v>
      </c>
      <c r="O18" s="124">
        <f t="shared" ref="O18" si="2">M18*N18</f>
        <v>0</v>
      </c>
      <c r="P18" s="97" t="s">
        <v>267</v>
      </c>
      <c r="Q18" s="93"/>
    </row>
    <row r="19" spans="2:17" x14ac:dyDescent="0.25">
      <c r="B19" s="214">
        <v>3.12</v>
      </c>
      <c r="C19" s="139" t="s">
        <v>284</v>
      </c>
      <c r="D19" s="139" t="s">
        <v>363</v>
      </c>
      <c r="E19" s="139"/>
      <c r="F19" s="139"/>
      <c r="G19" s="158" t="s">
        <v>383</v>
      </c>
      <c r="H19" s="159" t="s">
        <v>281</v>
      </c>
      <c r="I19" s="241"/>
      <c r="J19" s="158" t="s">
        <v>400</v>
      </c>
      <c r="K19" s="158" t="s">
        <v>260</v>
      </c>
      <c r="L19" s="216" t="s">
        <v>259</v>
      </c>
      <c r="M19" s="216">
        <v>2</v>
      </c>
      <c r="N19" s="130">
        <v>0</v>
      </c>
      <c r="O19" s="124">
        <f t="shared" ref="O19" si="3">M19*N19</f>
        <v>0</v>
      </c>
      <c r="P19" s="97" t="s">
        <v>267</v>
      </c>
      <c r="Q19" s="93"/>
    </row>
    <row r="20" spans="2:17" s="63" customFormat="1" ht="2.1" customHeight="1" x14ac:dyDescent="0.25">
      <c r="B20" s="91"/>
      <c r="C20" s="79"/>
      <c r="D20" s="79"/>
      <c r="E20" s="79"/>
      <c r="F20" s="79"/>
      <c r="G20" s="79"/>
      <c r="H20" s="82"/>
      <c r="I20" s="79"/>
      <c r="J20" s="79"/>
      <c r="K20" s="79"/>
      <c r="L20" s="79"/>
      <c r="M20" s="78"/>
      <c r="N20" s="78"/>
      <c r="O20" s="126"/>
      <c r="P20" s="79"/>
      <c r="Q20" s="80"/>
    </row>
    <row r="21" spans="2:17" s="63" customFormat="1" ht="15" customHeight="1" thickBot="1" x14ac:dyDescent="0.3">
      <c r="B21" s="225" t="s">
        <v>115</v>
      </c>
      <c r="C21" s="226"/>
      <c r="D21" s="226"/>
      <c r="E21" s="120"/>
      <c r="F21" s="120"/>
      <c r="G21" s="120"/>
      <c r="H21" s="121"/>
      <c r="I21" s="120"/>
      <c r="J21" s="120"/>
      <c r="K21" s="120"/>
      <c r="L21" s="120"/>
      <c r="M21" s="122"/>
      <c r="N21" s="122"/>
      <c r="O21" s="137">
        <f>SUBTOTAL(9,O17:O20)</f>
        <v>0</v>
      </c>
      <c r="P21" s="120"/>
      <c r="Q21" s="123"/>
    </row>
    <row r="22" spans="2:17" ht="13.5" thickTop="1" x14ac:dyDescent="0.25">
      <c r="B22" s="219">
        <v>4</v>
      </c>
      <c r="C22" s="220" t="s">
        <v>390</v>
      </c>
      <c r="D22" s="220"/>
      <c r="E22" s="89"/>
      <c r="F22" s="89"/>
      <c r="G22" s="72"/>
      <c r="H22" s="73"/>
      <c r="I22" s="72"/>
      <c r="J22" s="72"/>
      <c r="K22" s="72"/>
      <c r="L22" s="72"/>
      <c r="M22" s="74"/>
      <c r="N22" s="75"/>
      <c r="O22" s="125" t="s">
        <v>112</v>
      </c>
      <c r="P22" s="76"/>
      <c r="Q22" s="77"/>
    </row>
    <row r="23" spans="2:17" ht="25.5" x14ac:dyDescent="0.25">
      <c r="B23" s="214">
        <v>4.0999999999999996</v>
      </c>
      <c r="C23" s="139" t="s">
        <v>322</v>
      </c>
      <c r="D23" s="139" t="s">
        <v>362</v>
      </c>
      <c r="E23" s="139" t="s">
        <v>287</v>
      </c>
      <c r="F23" s="139"/>
      <c r="G23" s="158"/>
      <c r="H23" s="159" t="s">
        <v>281</v>
      </c>
      <c r="I23" s="241"/>
      <c r="J23" s="158" t="s">
        <v>283</v>
      </c>
      <c r="K23" s="158" t="s">
        <v>246</v>
      </c>
      <c r="L23" s="216" t="s">
        <v>259</v>
      </c>
      <c r="M23" s="216">
        <v>1</v>
      </c>
      <c r="N23" s="130">
        <v>0</v>
      </c>
      <c r="O23" s="124">
        <f>M23*N23</f>
        <v>0</v>
      </c>
      <c r="P23" s="97" t="s">
        <v>267</v>
      </c>
      <c r="Q23" s="93"/>
    </row>
    <row r="24" spans="2:17" x14ac:dyDescent="0.25">
      <c r="B24" s="214">
        <v>4.2</v>
      </c>
      <c r="C24" s="139" t="s">
        <v>284</v>
      </c>
      <c r="D24" s="139" t="s">
        <v>363</v>
      </c>
      <c r="E24" s="139"/>
      <c r="F24" s="139"/>
      <c r="G24" s="158" t="s">
        <v>383</v>
      </c>
      <c r="H24" s="159" t="s">
        <v>281</v>
      </c>
      <c r="I24" s="241"/>
      <c r="J24" s="158" t="s">
        <v>400</v>
      </c>
      <c r="K24" s="158" t="s">
        <v>260</v>
      </c>
      <c r="L24" s="216" t="s">
        <v>259</v>
      </c>
      <c r="M24" s="216">
        <v>1</v>
      </c>
      <c r="N24" s="130">
        <v>0</v>
      </c>
      <c r="O24" s="124">
        <f>M24*N24</f>
        <v>0</v>
      </c>
      <c r="P24" s="97" t="s">
        <v>267</v>
      </c>
      <c r="Q24" s="93"/>
    </row>
    <row r="25" spans="2:17" s="63" customFormat="1" ht="2.1" customHeight="1" x14ac:dyDescent="0.25">
      <c r="B25" s="91"/>
      <c r="C25" s="79"/>
      <c r="D25" s="79"/>
      <c r="E25" s="79"/>
      <c r="F25" s="79"/>
      <c r="G25" s="79"/>
      <c r="H25" s="82"/>
      <c r="I25" s="79"/>
      <c r="J25" s="79"/>
      <c r="K25" s="79"/>
      <c r="L25" s="79"/>
      <c r="M25" s="78"/>
      <c r="N25" s="78"/>
      <c r="O25" s="126"/>
      <c r="P25" s="79"/>
      <c r="Q25" s="80"/>
    </row>
    <row r="26" spans="2:17" s="63" customFormat="1" ht="15" customHeight="1" thickBot="1" x14ac:dyDescent="0.3">
      <c r="B26" s="225" t="s">
        <v>116</v>
      </c>
      <c r="C26" s="226"/>
      <c r="D26" s="226"/>
      <c r="E26" s="120"/>
      <c r="F26" s="120"/>
      <c r="G26" s="120"/>
      <c r="H26" s="121"/>
      <c r="I26" s="120"/>
      <c r="J26" s="120"/>
      <c r="K26" s="120"/>
      <c r="L26" s="120"/>
      <c r="M26" s="122"/>
      <c r="N26" s="122"/>
      <c r="O26" s="137">
        <f>SUBTOTAL(9,O22:O25)</f>
        <v>0</v>
      </c>
      <c r="P26" s="120"/>
      <c r="Q26" s="123"/>
    </row>
    <row r="27" spans="2:17" ht="13.5" thickTop="1" x14ac:dyDescent="0.25">
      <c r="B27" s="227">
        <v>5</v>
      </c>
      <c r="C27" s="228" t="s">
        <v>389</v>
      </c>
      <c r="D27" s="228"/>
      <c r="E27" s="90"/>
      <c r="F27" s="90"/>
      <c r="G27" s="86"/>
      <c r="H27" s="87"/>
      <c r="I27" s="86"/>
      <c r="J27" s="87"/>
      <c r="K27" s="86"/>
      <c r="L27" s="88"/>
      <c r="M27" s="88"/>
      <c r="N27" s="76"/>
      <c r="O27" s="128" t="s">
        <v>112</v>
      </c>
      <c r="P27" s="76"/>
      <c r="Q27" s="77"/>
    </row>
    <row r="28" spans="2:17" ht="25.5" x14ac:dyDescent="0.25">
      <c r="B28" s="214">
        <v>5.0999999999999996</v>
      </c>
      <c r="C28" s="139" t="s">
        <v>288</v>
      </c>
      <c r="D28" s="139" t="s">
        <v>362</v>
      </c>
      <c r="E28" s="240"/>
      <c r="F28" s="139" t="s">
        <v>289</v>
      </c>
      <c r="G28" s="158"/>
      <c r="H28" s="159" t="s">
        <v>281</v>
      </c>
      <c r="I28" s="241"/>
      <c r="J28" s="158" t="s">
        <v>283</v>
      </c>
      <c r="K28" s="158" t="s">
        <v>246</v>
      </c>
      <c r="L28" s="216" t="s">
        <v>259</v>
      </c>
      <c r="M28" s="217">
        <v>6</v>
      </c>
      <c r="N28" s="130">
        <v>0</v>
      </c>
      <c r="O28" s="124">
        <f t="shared" ref="O28" si="4">M28*N28</f>
        <v>0</v>
      </c>
      <c r="P28" s="97" t="s">
        <v>267</v>
      </c>
      <c r="Q28" s="93"/>
    </row>
    <row r="29" spans="2:17" x14ac:dyDescent="0.25">
      <c r="B29" s="214">
        <v>5.5</v>
      </c>
      <c r="C29" s="139" t="s">
        <v>284</v>
      </c>
      <c r="D29" s="139" t="s">
        <v>363</v>
      </c>
      <c r="E29" s="240"/>
      <c r="F29" s="139"/>
      <c r="G29" s="158" t="s">
        <v>383</v>
      </c>
      <c r="H29" s="159" t="s">
        <v>281</v>
      </c>
      <c r="I29" s="241"/>
      <c r="J29" s="158" t="s">
        <v>400</v>
      </c>
      <c r="K29" s="158" t="s">
        <v>260</v>
      </c>
      <c r="L29" s="216" t="s">
        <v>259</v>
      </c>
      <c r="M29" s="217">
        <v>6</v>
      </c>
      <c r="N29" s="130">
        <v>0</v>
      </c>
      <c r="O29" s="124">
        <f t="shared" ref="O29" si="5">M29*N29</f>
        <v>0</v>
      </c>
      <c r="P29" s="97" t="s">
        <v>267</v>
      </c>
      <c r="Q29" s="93"/>
    </row>
    <row r="30" spans="2:17" s="63" customFormat="1" ht="2.1" customHeight="1" x14ac:dyDescent="0.25">
      <c r="B30" s="91"/>
      <c r="C30" s="79"/>
      <c r="D30" s="79"/>
      <c r="E30" s="79"/>
      <c r="F30" s="79"/>
      <c r="G30" s="79"/>
      <c r="H30" s="82"/>
      <c r="I30" s="79"/>
      <c r="J30" s="79"/>
      <c r="K30" s="79"/>
      <c r="L30" s="79"/>
      <c r="M30" s="78"/>
      <c r="N30" s="78"/>
      <c r="O30" s="126"/>
      <c r="P30" s="79"/>
      <c r="Q30" s="80"/>
    </row>
    <row r="31" spans="2:17" s="63" customFormat="1" ht="15" customHeight="1" thickBot="1" x14ac:dyDescent="0.3">
      <c r="B31" s="225" t="s">
        <v>117</v>
      </c>
      <c r="C31" s="226"/>
      <c r="D31" s="226"/>
      <c r="E31" s="120"/>
      <c r="F31" s="120"/>
      <c r="G31" s="120"/>
      <c r="H31" s="121"/>
      <c r="I31" s="120"/>
      <c r="J31" s="120"/>
      <c r="K31" s="120"/>
      <c r="L31" s="120"/>
      <c r="M31" s="122"/>
      <c r="N31" s="122"/>
      <c r="O31" s="137">
        <f>SUBTOTAL(9,O27:O30)</f>
        <v>0</v>
      </c>
      <c r="P31" s="120"/>
      <c r="Q31" s="123"/>
    </row>
    <row r="32" spans="2:17" ht="13.5" thickTop="1" x14ac:dyDescent="0.25">
      <c r="B32" s="219">
        <v>6</v>
      </c>
      <c r="C32" s="220" t="s">
        <v>388</v>
      </c>
      <c r="D32" s="220"/>
      <c r="E32" s="89"/>
      <c r="F32" s="89"/>
      <c r="G32" s="72"/>
      <c r="H32" s="73"/>
      <c r="I32" s="72"/>
      <c r="J32" s="72"/>
      <c r="K32" s="72"/>
      <c r="L32" s="72"/>
      <c r="M32" s="74"/>
      <c r="N32" s="75"/>
      <c r="O32" s="125" t="s">
        <v>112</v>
      </c>
      <c r="P32" s="76"/>
      <c r="Q32" s="77"/>
    </row>
    <row r="33" spans="2:17" ht="63.75" x14ac:dyDescent="0.25">
      <c r="B33" s="234">
        <v>6.1</v>
      </c>
      <c r="C33" s="139" t="s">
        <v>357</v>
      </c>
      <c r="D33" s="139" t="s">
        <v>367</v>
      </c>
      <c r="E33" s="240"/>
      <c r="F33" s="139" t="s">
        <v>358</v>
      </c>
      <c r="G33" s="158"/>
      <c r="H33" s="159" t="s">
        <v>281</v>
      </c>
      <c r="I33" s="241"/>
      <c r="J33" s="158" t="s">
        <v>283</v>
      </c>
      <c r="K33" s="158" t="s">
        <v>246</v>
      </c>
      <c r="L33" s="216" t="s">
        <v>259</v>
      </c>
      <c r="M33" s="216">
        <v>1</v>
      </c>
      <c r="N33" s="130">
        <v>0</v>
      </c>
      <c r="O33" s="124">
        <f t="shared" ref="O33" si="6">M33*N33</f>
        <v>0</v>
      </c>
      <c r="P33" s="97" t="s">
        <v>267</v>
      </c>
      <c r="Q33" s="93"/>
    </row>
    <row r="34" spans="2:17" ht="15" x14ac:dyDescent="0.25">
      <c r="B34" s="234">
        <v>6.2</v>
      </c>
      <c r="C34" s="139" t="s">
        <v>356</v>
      </c>
      <c r="D34" s="139" t="s">
        <v>367</v>
      </c>
      <c r="E34" s="240"/>
      <c r="F34" s="139" t="s">
        <v>359</v>
      </c>
      <c r="G34" s="158" t="s">
        <v>187</v>
      </c>
      <c r="H34" s="159" t="s">
        <v>281</v>
      </c>
      <c r="I34" s="241"/>
      <c r="J34" s="158" t="s">
        <v>283</v>
      </c>
      <c r="K34" s="158" t="s">
        <v>246</v>
      </c>
      <c r="L34" s="216" t="s">
        <v>259</v>
      </c>
      <c r="M34" s="216">
        <v>4</v>
      </c>
      <c r="N34" s="130">
        <v>0</v>
      </c>
      <c r="O34" s="124">
        <f t="shared" ref="O34" si="7">M34*N34</f>
        <v>0</v>
      </c>
      <c r="P34" s="97" t="s">
        <v>267</v>
      </c>
      <c r="Q34" s="93"/>
    </row>
    <row r="35" spans="2:17" ht="76.5" x14ac:dyDescent="0.25">
      <c r="B35" s="235">
        <v>6.3</v>
      </c>
      <c r="C35" s="139" t="s">
        <v>351</v>
      </c>
      <c r="D35" s="139" t="s">
        <v>367</v>
      </c>
      <c r="E35" s="240"/>
      <c r="F35" s="139" t="s">
        <v>347</v>
      </c>
      <c r="G35" s="158"/>
      <c r="H35" s="159" t="s">
        <v>281</v>
      </c>
      <c r="I35" s="241"/>
      <c r="J35" s="158" t="s">
        <v>283</v>
      </c>
      <c r="K35" s="158" t="s">
        <v>246</v>
      </c>
      <c r="L35" s="216" t="s">
        <v>259</v>
      </c>
      <c r="M35" s="216">
        <v>1</v>
      </c>
      <c r="N35" s="130">
        <v>0</v>
      </c>
      <c r="O35" s="124">
        <f t="shared" ref="O35:O37" si="8">M35*N35</f>
        <v>0</v>
      </c>
      <c r="P35" s="97" t="s">
        <v>267</v>
      </c>
      <c r="Q35" s="93"/>
    </row>
    <row r="36" spans="2:17" ht="25.5" x14ac:dyDescent="0.25">
      <c r="B36" s="235">
        <v>6.4</v>
      </c>
      <c r="C36" s="139" t="s">
        <v>352</v>
      </c>
      <c r="D36" s="139" t="s">
        <v>367</v>
      </c>
      <c r="E36" s="240"/>
      <c r="F36" s="139" t="s">
        <v>348</v>
      </c>
      <c r="G36" s="158" t="s">
        <v>187</v>
      </c>
      <c r="H36" s="159" t="s">
        <v>281</v>
      </c>
      <c r="I36" s="241"/>
      <c r="J36" s="158" t="s">
        <v>283</v>
      </c>
      <c r="K36" s="158" t="s">
        <v>246</v>
      </c>
      <c r="L36" s="216" t="s">
        <v>259</v>
      </c>
      <c r="M36" s="216">
        <v>6</v>
      </c>
      <c r="N36" s="130">
        <v>0</v>
      </c>
      <c r="O36" s="124">
        <f t="shared" si="8"/>
        <v>0</v>
      </c>
      <c r="P36" s="97" t="s">
        <v>267</v>
      </c>
      <c r="Q36" s="93"/>
    </row>
    <row r="37" spans="2:17" ht="38.25" x14ac:dyDescent="0.25">
      <c r="B37" s="235">
        <v>6.5</v>
      </c>
      <c r="C37" s="139" t="s">
        <v>353</v>
      </c>
      <c r="D37" s="139" t="s">
        <v>367</v>
      </c>
      <c r="E37" s="240"/>
      <c r="F37" s="139" t="s">
        <v>349</v>
      </c>
      <c r="G37" s="158" t="s">
        <v>187</v>
      </c>
      <c r="H37" s="159" t="s">
        <v>281</v>
      </c>
      <c r="I37" s="241"/>
      <c r="J37" s="158" t="s">
        <v>283</v>
      </c>
      <c r="K37" s="158" t="s">
        <v>246</v>
      </c>
      <c r="L37" s="216" t="s">
        <v>259</v>
      </c>
      <c r="M37" s="216">
        <v>1</v>
      </c>
      <c r="N37" s="130">
        <v>0</v>
      </c>
      <c r="O37" s="124">
        <f t="shared" si="8"/>
        <v>0</v>
      </c>
      <c r="P37" s="97" t="s">
        <v>267</v>
      </c>
      <c r="Q37" s="93"/>
    </row>
    <row r="38" spans="2:17" x14ac:dyDescent="0.25">
      <c r="B38" s="235">
        <v>6.6</v>
      </c>
      <c r="C38" s="139" t="s">
        <v>284</v>
      </c>
      <c r="D38" s="139" t="s">
        <v>363</v>
      </c>
      <c r="E38" s="139"/>
      <c r="F38" s="139"/>
      <c r="G38" s="158" t="s">
        <v>383</v>
      </c>
      <c r="H38" s="159" t="s">
        <v>281</v>
      </c>
      <c r="I38" s="241"/>
      <c r="J38" s="158" t="s">
        <v>400</v>
      </c>
      <c r="K38" s="158" t="s">
        <v>260</v>
      </c>
      <c r="L38" s="216" t="s">
        <v>259</v>
      </c>
      <c r="M38" s="216">
        <v>2</v>
      </c>
      <c r="N38" s="130">
        <v>0</v>
      </c>
      <c r="O38" s="124">
        <f t="shared" ref="O38" si="9">M38*N38</f>
        <v>0</v>
      </c>
      <c r="P38" s="97" t="s">
        <v>267</v>
      </c>
      <c r="Q38" s="93"/>
    </row>
    <row r="39" spans="2:17" s="63" customFormat="1" ht="2.1" customHeight="1" x14ac:dyDescent="0.25">
      <c r="B39" s="91"/>
      <c r="C39" s="79"/>
      <c r="D39" s="79"/>
      <c r="E39" s="79"/>
      <c r="F39" s="79"/>
      <c r="G39" s="79"/>
      <c r="H39" s="82"/>
      <c r="I39" s="79"/>
      <c r="J39" s="79"/>
      <c r="K39" s="79"/>
      <c r="L39" s="79"/>
      <c r="M39" s="78"/>
      <c r="N39" s="78"/>
      <c r="O39" s="126"/>
      <c r="P39" s="79"/>
      <c r="Q39" s="80"/>
    </row>
    <row r="40" spans="2:17" s="63" customFormat="1" ht="15" customHeight="1" thickBot="1" x14ac:dyDescent="0.3">
      <c r="B40" s="225" t="s">
        <v>119</v>
      </c>
      <c r="C40" s="226"/>
      <c r="D40" s="226"/>
      <c r="E40" s="120"/>
      <c r="F40" s="120"/>
      <c r="G40" s="120"/>
      <c r="H40" s="121"/>
      <c r="I40" s="120"/>
      <c r="J40" s="120"/>
      <c r="K40" s="120"/>
      <c r="L40" s="120"/>
      <c r="M40" s="122"/>
      <c r="N40" s="122"/>
      <c r="O40" s="137">
        <f>SUBTOTAL(9,O32:O39)</f>
        <v>0</v>
      </c>
      <c r="P40" s="120"/>
      <c r="Q40" s="123"/>
    </row>
    <row r="41" spans="2:17" ht="26.25" thickTop="1" x14ac:dyDescent="0.25">
      <c r="B41" s="229">
        <v>7</v>
      </c>
      <c r="C41" s="220" t="s">
        <v>391</v>
      </c>
      <c r="D41" s="220"/>
      <c r="E41" s="89"/>
      <c r="F41" s="89"/>
      <c r="G41" s="72"/>
      <c r="H41" s="73"/>
      <c r="I41" s="72"/>
      <c r="J41" s="72"/>
      <c r="K41" s="72"/>
      <c r="L41" s="72"/>
      <c r="M41" s="74"/>
      <c r="N41" s="75"/>
      <c r="O41" s="125" t="s">
        <v>112</v>
      </c>
      <c r="P41" s="76"/>
      <c r="Q41" s="77"/>
    </row>
    <row r="42" spans="2:17" ht="132" customHeight="1" x14ac:dyDescent="0.25">
      <c r="B42" s="214">
        <v>7.1</v>
      </c>
      <c r="C42" s="139" t="s">
        <v>384</v>
      </c>
      <c r="D42" s="139" t="s">
        <v>362</v>
      </c>
      <c r="E42" s="139" t="s">
        <v>290</v>
      </c>
      <c r="F42" s="139"/>
      <c r="G42" s="158"/>
      <c r="H42" s="159" t="s">
        <v>281</v>
      </c>
      <c r="I42" s="241"/>
      <c r="J42" s="158" t="s">
        <v>283</v>
      </c>
      <c r="K42" s="158" t="s">
        <v>246</v>
      </c>
      <c r="L42" s="216" t="s">
        <v>259</v>
      </c>
      <c r="M42" s="216">
        <v>6</v>
      </c>
      <c r="N42" s="130">
        <v>0</v>
      </c>
      <c r="O42" s="124">
        <f t="shared" ref="O42" si="10">M42*N42</f>
        <v>0</v>
      </c>
      <c r="P42" s="97" t="s">
        <v>267</v>
      </c>
      <c r="Q42" s="93" t="s">
        <v>380</v>
      </c>
    </row>
    <row r="43" spans="2:17" ht="25.5" x14ac:dyDescent="0.25">
      <c r="B43" s="214">
        <v>7.2</v>
      </c>
      <c r="C43" s="139" t="s">
        <v>292</v>
      </c>
      <c r="D43" s="139" t="s">
        <v>363</v>
      </c>
      <c r="E43" s="240"/>
      <c r="F43" s="139" t="s">
        <v>291</v>
      </c>
      <c r="G43" s="158" t="s">
        <v>187</v>
      </c>
      <c r="H43" s="159" t="s">
        <v>281</v>
      </c>
      <c r="I43" s="241"/>
      <c r="J43" s="158" t="s">
        <v>283</v>
      </c>
      <c r="K43" s="158" t="s">
        <v>246</v>
      </c>
      <c r="L43" s="216" t="s">
        <v>259</v>
      </c>
      <c r="M43" s="216">
        <v>6</v>
      </c>
      <c r="N43" s="130">
        <v>0</v>
      </c>
      <c r="O43" s="124">
        <f>M43*N43</f>
        <v>0</v>
      </c>
      <c r="P43" s="97" t="s">
        <v>267</v>
      </c>
      <c r="Q43" s="93"/>
    </row>
    <row r="44" spans="2:17" x14ac:dyDescent="0.25">
      <c r="B44" s="214">
        <v>7.3</v>
      </c>
      <c r="C44" s="139" t="s">
        <v>248</v>
      </c>
      <c r="D44" s="139" t="s">
        <v>363</v>
      </c>
      <c r="E44" s="240"/>
      <c r="F44" s="139" t="s">
        <v>257</v>
      </c>
      <c r="G44" s="158" t="s">
        <v>187</v>
      </c>
      <c r="H44" s="159" t="s">
        <v>281</v>
      </c>
      <c r="I44" s="241"/>
      <c r="J44" s="158" t="s">
        <v>283</v>
      </c>
      <c r="K44" s="158" t="s">
        <v>246</v>
      </c>
      <c r="L44" s="216" t="s">
        <v>259</v>
      </c>
      <c r="M44" s="216">
        <v>6</v>
      </c>
      <c r="N44" s="130">
        <v>0</v>
      </c>
      <c r="O44" s="124">
        <f t="shared" ref="O44" si="11">M44*N44</f>
        <v>0</v>
      </c>
      <c r="P44" s="97" t="s">
        <v>267</v>
      </c>
      <c r="Q44" s="93"/>
    </row>
    <row r="45" spans="2:17" x14ac:dyDescent="0.25">
      <c r="B45" s="214">
        <v>7.4</v>
      </c>
      <c r="C45" s="139" t="s">
        <v>284</v>
      </c>
      <c r="D45" s="139" t="s">
        <v>363</v>
      </c>
      <c r="E45" s="139"/>
      <c r="F45" s="139"/>
      <c r="G45" s="158" t="s">
        <v>383</v>
      </c>
      <c r="H45" s="159" t="s">
        <v>281</v>
      </c>
      <c r="I45" s="241"/>
      <c r="J45" s="158" t="s">
        <v>400</v>
      </c>
      <c r="K45" s="158" t="s">
        <v>260</v>
      </c>
      <c r="L45" s="216" t="s">
        <v>259</v>
      </c>
      <c r="M45" s="216">
        <v>6</v>
      </c>
      <c r="N45" s="130">
        <v>0</v>
      </c>
      <c r="O45" s="124">
        <f t="shared" ref="O45" si="12">M45*N45</f>
        <v>0</v>
      </c>
      <c r="P45" s="97" t="s">
        <v>267</v>
      </c>
      <c r="Q45" s="93"/>
    </row>
    <row r="46" spans="2:17" s="63" customFormat="1" ht="2.1" customHeight="1" x14ac:dyDescent="0.25">
      <c r="B46" s="91"/>
      <c r="C46" s="79"/>
      <c r="D46" s="79"/>
      <c r="E46" s="79"/>
      <c r="F46" s="79"/>
      <c r="G46" s="79"/>
      <c r="H46" s="82"/>
      <c r="I46" s="79"/>
      <c r="J46" s="79"/>
      <c r="K46" s="79"/>
      <c r="L46" s="79"/>
      <c r="M46" s="78"/>
      <c r="N46" s="78"/>
      <c r="O46" s="126"/>
      <c r="P46" s="79"/>
      <c r="Q46" s="80"/>
    </row>
    <row r="47" spans="2:17" s="63" customFormat="1" ht="15" customHeight="1" thickBot="1" x14ac:dyDescent="0.3">
      <c r="B47" s="225" t="s">
        <v>120</v>
      </c>
      <c r="C47" s="226"/>
      <c r="D47" s="226"/>
      <c r="E47" s="120"/>
      <c r="F47" s="120"/>
      <c r="G47" s="120"/>
      <c r="H47" s="121"/>
      <c r="I47" s="120"/>
      <c r="J47" s="120"/>
      <c r="K47" s="120"/>
      <c r="L47" s="120"/>
      <c r="M47" s="122"/>
      <c r="N47" s="122"/>
      <c r="O47" s="137">
        <f>SUBTOTAL(9,O41:O46)</f>
        <v>0</v>
      </c>
      <c r="P47" s="120"/>
      <c r="Q47" s="123"/>
    </row>
    <row r="48" spans="2:17" ht="13.5" thickTop="1" x14ac:dyDescent="0.25">
      <c r="B48" s="219">
        <v>8</v>
      </c>
      <c r="C48" s="220" t="s">
        <v>392</v>
      </c>
      <c r="D48" s="220"/>
      <c r="E48" s="89"/>
      <c r="F48" s="89"/>
      <c r="G48" s="72"/>
      <c r="H48" s="73"/>
      <c r="I48" s="72"/>
      <c r="J48" s="72"/>
      <c r="K48" s="72"/>
      <c r="L48" s="72"/>
      <c r="M48" s="74"/>
      <c r="N48" s="75"/>
      <c r="O48" s="125" t="s">
        <v>112</v>
      </c>
      <c r="P48" s="76"/>
      <c r="Q48" s="77"/>
    </row>
    <row r="49" spans="2:17" ht="25.5" x14ac:dyDescent="0.25">
      <c r="B49" s="214">
        <v>8.1</v>
      </c>
      <c r="C49" s="139" t="s">
        <v>293</v>
      </c>
      <c r="D49" s="139" t="s">
        <v>363</v>
      </c>
      <c r="E49" s="240"/>
      <c r="F49" s="139" t="s">
        <v>294</v>
      </c>
      <c r="G49" s="158"/>
      <c r="H49" s="159" t="s">
        <v>281</v>
      </c>
      <c r="I49" s="241"/>
      <c r="J49" s="158" t="s">
        <v>283</v>
      </c>
      <c r="K49" s="158" t="s">
        <v>246</v>
      </c>
      <c r="L49" s="216" t="s">
        <v>259</v>
      </c>
      <c r="M49" s="216">
        <v>1</v>
      </c>
      <c r="N49" s="130">
        <v>0</v>
      </c>
      <c r="O49" s="124">
        <f t="shared" ref="O49" si="13">M49*N49</f>
        <v>0</v>
      </c>
      <c r="P49" s="97" t="s">
        <v>267</v>
      </c>
      <c r="Q49" s="93"/>
    </row>
    <row r="50" spans="2:17" x14ac:dyDescent="0.25">
      <c r="B50" s="214">
        <v>8.1999999999999993</v>
      </c>
      <c r="C50" s="139" t="s">
        <v>295</v>
      </c>
      <c r="D50" s="139" t="s">
        <v>363</v>
      </c>
      <c r="E50" s="240"/>
      <c r="F50" s="139" t="s">
        <v>303</v>
      </c>
      <c r="G50" s="158" t="s">
        <v>187</v>
      </c>
      <c r="H50" s="231" t="s">
        <v>281</v>
      </c>
      <c r="I50" s="242"/>
      <c r="J50" s="230" t="s">
        <v>283</v>
      </c>
      <c r="K50" s="158" t="s">
        <v>246</v>
      </c>
      <c r="L50" s="216" t="s">
        <v>259</v>
      </c>
      <c r="M50" s="216">
        <v>3</v>
      </c>
      <c r="N50" s="130">
        <v>0</v>
      </c>
      <c r="O50" s="124">
        <f t="shared" ref="O50:O53" si="14">M50*N50</f>
        <v>0</v>
      </c>
      <c r="P50" s="97" t="s">
        <v>267</v>
      </c>
      <c r="Q50" s="93"/>
    </row>
    <row r="51" spans="2:17" x14ac:dyDescent="0.25">
      <c r="B51" s="214">
        <v>8.3000000000000007</v>
      </c>
      <c r="C51" s="139" t="s">
        <v>296</v>
      </c>
      <c r="D51" s="139" t="s">
        <v>363</v>
      </c>
      <c r="E51" s="240"/>
      <c r="F51" s="139" t="s">
        <v>304</v>
      </c>
      <c r="G51" s="158" t="s">
        <v>187</v>
      </c>
      <c r="H51" s="231" t="s">
        <v>281</v>
      </c>
      <c r="I51" s="242"/>
      <c r="J51" s="230" t="s">
        <v>283</v>
      </c>
      <c r="K51" s="158" t="s">
        <v>246</v>
      </c>
      <c r="L51" s="216" t="s">
        <v>259</v>
      </c>
      <c r="M51" s="216">
        <v>4</v>
      </c>
      <c r="N51" s="130">
        <v>0</v>
      </c>
      <c r="O51" s="124">
        <f t="shared" si="14"/>
        <v>0</v>
      </c>
      <c r="P51" s="97" t="s">
        <v>267</v>
      </c>
      <c r="Q51" s="93"/>
    </row>
    <row r="52" spans="2:17" x14ac:dyDescent="0.25">
      <c r="B52" s="214">
        <v>8.4</v>
      </c>
      <c r="C52" s="139" t="s">
        <v>297</v>
      </c>
      <c r="D52" s="139" t="s">
        <v>363</v>
      </c>
      <c r="E52" s="240"/>
      <c r="F52" s="139" t="s">
        <v>305</v>
      </c>
      <c r="G52" s="158" t="s">
        <v>187</v>
      </c>
      <c r="H52" s="231" t="s">
        <v>281</v>
      </c>
      <c r="I52" s="242"/>
      <c r="J52" s="230" t="s">
        <v>283</v>
      </c>
      <c r="K52" s="158" t="s">
        <v>246</v>
      </c>
      <c r="L52" s="216" t="s">
        <v>259</v>
      </c>
      <c r="M52" s="216">
        <v>10</v>
      </c>
      <c r="N52" s="130">
        <v>0</v>
      </c>
      <c r="O52" s="124">
        <f t="shared" si="14"/>
        <v>0</v>
      </c>
      <c r="P52" s="97" t="s">
        <v>267</v>
      </c>
      <c r="Q52" s="93"/>
    </row>
    <row r="53" spans="2:17" ht="12.75" customHeight="1" x14ac:dyDescent="0.25">
      <c r="B53" s="214">
        <v>8.5</v>
      </c>
      <c r="C53" s="139" t="s">
        <v>317</v>
      </c>
      <c r="D53" s="139" t="s">
        <v>363</v>
      </c>
      <c r="E53" s="240"/>
      <c r="F53" s="139" t="s">
        <v>306</v>
      </c>
      <c r="G53" s="158" t="s">
        <v>187</v>
      </c>
      <c r="H53" s="231" t="s">
        <v>281</v>
      </c>
      <c r="I53" s="242"/>
      <c r="J53" s="230" t="s">
        <v>283</v>
      </c>
      <c r="K53" s="158" t="s">
        <v>246</v>
      </c>
      <c r="L53" s="216" t="s">
        <v>259</v>
      </c>
      <c r="M53" s="216">
        <v>10</v>
      </c>
      <c r="N53" s="130">
        <v>0</v>
      </c>
      <c r="O53" s="124">
        <f t="shared" si="14"/>
        <v>0</v>
      </c>
      <c r="P53" s="97" t="s">
        <v>267</v>
      </c>
      <c r="Q53" s="93"/>
    </row>
    <row r="54" spans="2:17" ht="12.75" customHeight="1" x14ac:dyDescent="0.25">
      <c r="B54" s="214">
        <v>8.6</v>
      </c>
      <c r="C54" s="139" t="s">
        <v>318</v>
      </c>
      <c r="D54" s="139" t="s">
        <v>363</v>
      </c>
      <c r="E54" s="240"/>
      <c r="F54" s="139" t="s">
        <v>307</v>
      </c>
      <c r="G54" s="158" t="s">
        <v>187</v>
      </c>
      <c r="H54" s="159" t="s">
        <v>281</v>
      </c>
      <c r="I54" s="241"/>
      <c r="J54" s="158" t="s">
        <v>283</v>
      </c>
      <c r="K54" s="158" t="s">
        <v>246</v>
      </c>
      <c r="L54" s="216" t="s">
        <v>259</v>
      </c>
      <c r="M54" s="216">
        <v>10</v>
      </c>
      <c r="N54" s="130">
        <v>0</v>
      </c>
      <c r="O54" s="124">
        <f t="shared" ref="O54:O65" si="15">M54*N54</f>
        <v>0</v>
      </c>
      <c r="P54" s="97" t="s">
        <v>267</v>
      </c>
      <c r="Q54" s="93"/>
    </row>
    <row r="55" spans="2:17" x14ac:dyDescent="0.25">
      <c r="B55" s="214">
        <v>8.6999999999999993</v>
      </c>
      <c r="C55" s="139" t="s">
        <v>298</v>
      </c>
      <c r="D55" s="139" t="s">
        <v>363</v>
      </c>
      <c r="E55" s="240"/>
      <c r="F55" s="139" t="s">
        <v>308</v>
      </c>
      <c r="G55" s="158" t="s">
        <v>187</v>
      </c>
      <c r="H55" s="159" t="s">
        <v>281</v>
      </c>
      <c r="I55" s="241"/>
      <c r="J55" s="158" t="s">
        <v>283</v>
      </c>
      <c r="K55" s="158" t="s">
        <v>246</v>
      </c>
      <c r="L55" s="216" t="s">
        <v>259</v>
      </c>
      <c r="M55" s="216">
        <v>3</v>
      </c>
      <c r="N55" s="130">
        <v>0</v>
      </c>
      <c r="O55" s="124">
        <f t="shared" ref="O55:O58" si="16">M55*N55</f>
        <v>0</v>
      </c>
      <c r="P55" s="97" t="s">
        <v>267</v>
      </c>
      <c r="Q55" s="93"/>
    </row>
    <row r="56" spans="2:17" ht="25.5" x14ac:dyDescent="0.25">
      <c r="B56" s="214">
        <v>8.8000000000000007</v>
      </c>
      <c r="C56" s="139" t="s">
        <v>319</v>
      </c>
      <c r="D56" s="139" t="s">
        <v>363</v>
      </c>
      <c r="E56" s="240"/>
      <c r="F56" s="139" t="s">
        <v>309</v>
      </c>
      <c r="G56" s="158" t="s">
        <v>187</v>
      </c>
      <c r="H56" s="159" t="s">
        <v>281</v>
      </c>
      <c r="I56" s="241"/>
      <c r="J56" s="158" t="s">
        <v>283</v>
      </c>
      <c r="K56" s="158" t="s">
        <v>246</v>
      </c>
      <c r="L56" s="216" t="s">
        <v>259</v>
      </c>
      <c r="M56" s="216">
        <v>3</v>
      </c>
      <c r="N56" s="130">
        <v>0</v>
      </c>
      <c r="O56" s="124">
        <f t="shared" si="16"/>
        <v>0</v>
      </c>
      <c r="P56" s="97" t="s">
        <v>267</v>
      </c>
      <c r="Q56" s="93"/>
    </row>
    <row r="57" spans="2:17" x14ac:dyDescent="0.25">
      <c r="B57" s="214">
        <v>8.9</v>
      </c>
      <c r="C57" s="139" t="s">
        <v>299</v>
      </c>
      <c r="D57" s="139" t="s">
        <v>363</v>
      </c>
      <c r="E57" s="240"/>
      <c r="F57" s="139" t="s">
        <v>310</v>
      </c>
      <c r="G57" s="158" t="s">
        <v>187</v>
      </c>
      <c r="H57" s="159" t="s">
        <v>281</v>
      </c>
      <c r="I57" s="241"/>
      <c r="J57" s="158" t="s">
        <v>283</v>
      </c>
      <c r="K57" s="158" t="s">
        <v>246</v>
      </c>
      <c r="L57" s="216" t="s">
        <v>259</v>
      </c>
      <c r="M57" s="216">
        <v>2</v>
      </c>
      <c r="N57" s="130">
        <v>0</v>
      </c>
      <c r="O57" s="124">
        <f t="shared" si="16"/>
        <v>0</v>
      </c>
      <c r="P57" s="97" t="s">
        <v>267</v>
      </c>
      <c r="Q57" s="93"/>
    </row>
    <row r="58" spans="2:17" x14ac:dyDescent="0.25">
      <c r="B58" s="215">
        <v>8.1</v>
      </c>
      <c r="C58" s="139" t="s">
        <v>300</v>
      </c>
      <c r="D58" s="139" t="s">
        <v>363</v>
      </c>
      <c r="E58" s="240"/>
      <c r="F58" s="139" t="s">
        <v>311</v>
      </c>
      <c r="G58" s="158" t="s">
        <v>187</v>
      </c>
      <c r="H58" s="159" t="s">
        <v>281</v>
      </c>
      <c r="I58" s="241"/>
      <c r="J58" s="158" t="s">
        <v>283</v>
      </c>
      <c r="K58" s="158" t="s">
        <v>246</v>
      </c>
      <c r="L58" s="216" t="s">
        <v>259</v>
      </c>
      <c r="M58" s="216">
        <v>3</v>
      </c>
      <c r="N58" s="130">
        <v>0</v>
      </c>
      <c r="O58" s="124">
        <f t="shared" si="16"/>
        <v>0</v>
      </c>
      <c r="P58" s="97" t="s">
        <v>267</v>
      </c>
      <c r="Q58" s="93"/>
    </row>
    <row r="59" spans="2:17" x14ac:dyDescent="0.25">
      <c r="B59" s="214">
        <v>8.11</v>
      </c>
      <c r="C59" s="139" t="s">
        <v>328</v>
      </c>
      <c r="D59" s="139" t="s">
        <v>367</v>
      </c>
      <c r="E59" s="240"/>
      <c r="F59" s="139" t="s">
        <v>329</v>
      </c>
      <c r="G59" s="86"/>
      <c r="H59" s="159" t="s">
        <v>281</v>
      </c>
      <c r="I59" s="243"/>
      <c r="J59" s="158" t="s">
        <v>283</v>
      </c>
      <c r="K59" s="158" t="s">
        <v>246</v>
      </c>
      <c r="L59" s="216" t="s">
        <v>259</v>
      </c>
      <c r="M59" s="216">
        <v>1</v>
      </c>
      <c r="N59" s="130">
        <v>0</v>
      </c>
      <c r="O59" s="124">
        <f t="shared" ref="O59" si="17">M59*N59</f>
        <v>0</v>
      </c>
      <c r="P59" s="97" t="s">
        <v>267</v>
      </c>
      <c r="Q59" s="93"/>
    </row>
    <row r="60" spans="2:17" x14ac:dyDescent="0.25">
      <c r="B60" s="215">
        <v>8.1199999999999992</v>
      </c>
      <c r="C60" s="139" t="s">
        <v>321</v>
      </c>
      <c r="D60" s="139" t="s">
        <v>367</v>
      </c>
      <c r="E60" s="240"/>
      <c r="F60" s="139" t="s">
        <v>314</v>
      </c>
      <c r="G60" s="158" t="s">
        <v>187</v>
      </c>
      <c r="H60" s="159" t="s">
        <v>281</v>
      </c>
      <c r="I60" s="241"/>
      <c r="J60" s="158" t="s">
        <v>283</v>
      </c>
      <c r="K60" s="158" t="s">
        <v>246</v>
      </c>
      <c r="L60" s="216" t="s">
        <v>259</v>
      </c>
      <c r="M60" s="216">
        <v>6</v>
      </c>
      <c r="N60" s="130">
        <v>0</v>
      </c>
      <c r="O60" s="124">
        <f>M60*N60</f>
        <v>0</v>
      </c>
      <c r="P60" s="97" t="s">
        <v>267</v>
      </c>
      <c r="Q60" s="93"/>
    </row>
    <row r="61" spans="2:17" x14ac:dyDescent="0.25">
      <c r="B61" s="215">
        <v>8.1300000000000008</v>
      </c>
      <c r="C61" s="139" t="s">
        <v>320</v>
      </c>
      <c r="D61" s="139" t="s">
        <v>363</v>
      </c>
      <c r="E61" s="240"/>
      <c r="F61" s="139" t="s">
        <v>312</v>
      </c>
      <c r="G61" s="158" t="s">
        <v>187</v>
      </c>
      <c r="H61" s="159" t="s">
        <v>281</v>
      </c>
      <c r="I61" s="241"/>
      <c r="J61" s="158" t="s">
        <v>283</v>
      </c>
      <c r="K61" s="158" t="s">
        <v>246</v>
      </c>
      <c r="L61" s="216" t="s">
        <v>259</v>
      </c>
      <c r="M61" s="216">
        <v>5</v>
      </c>
      <c r="N61" s="130">
        <v>0</v>
      </c>
      <c r="O61" s="124">
        <f t="shared" ref="O61:O64" si="18">M61*N61</f>
        <v>0</v>
      </c>
      <c r="P61" s="97" t="s">
        <v>267</v>
      </c>
      <c r="Q61" s="93"/>
    </row>
    <row r="62" spans="2:17" ht="38.25" x14ac:dyDescent="0.25">
      <c r="B62" s="215">
        <v>8.14</v>
      </c>
      <c r="C62" s="139" t="s">
        <v>355</v>
      </c>
      <c r="D62" s="139" t="s">
        <v>367</v>
      </c>
      <c r="E62" s="240"/>
      <c r="F62" s="139" t="s">
        <v>313</v>
      </c>
      <c r="G62" s="158" t="s">
        <v>187</v>
      </c>
      <c r="H62" s="159" t="s">
        <v>281</v>
      </c>
      <c r="I62" s="241"/>
      <c r="J62" s="158" t="s">
        <v>283</v>
      </c>
      <c r="K62" s="158" t="s">
        <v>246</v>
      </c>
      <c r="L62" s="216" t="s">
        <v>259</v>
      </c>
      <c r="M62" s="216">
        <v>2</v>
      </c>
      <c r="N62" s="130">
        <v>0</v>
      </c>
      <c r="O62" s="124">
        <f t="shared" si="18"/>
        <v>0</v>
      </c>
      <c r="P62" s="97" t="s">
        <v>267</v>
      </c>
      <c r="Q62" s="93"/>
    </row>
    <row r="63" spans="2:17" x14ac:dyDescent="0.25">
      <c r="B63" s="215">
        <v>8.15</v>
      </c>
      <c r="C63" s="139" t="s">
        <v>301</v>
      </c>
      <c r="D63" s="139" t="s">
        <v>363</v>
      </c>
      <c r="E63" s="240"/>
      <c r="F63" s="139" t="s">
        <v>315</v>
      </c>
      <c r="G63" s="158" t="s">
        <v>187</v>
      </c>
      <c r="H63" s="159" t="s">
        <v>281</v>
      </c>
      <c r="I63" s="241"/>
      <c r="J63" s="158" t="s">
        <v>283</v>
      </c>
      <c r="K63" s="158" t="s">
        <v>246</v>
      </c>
      <c r="L63" s="216" t="s">
        <v>259</v>
      </c>
      <c r="M63" s="216">
        <v>2</v>
      </c>
      <c r="N63" s="130">
        <v>0</v>
      </c>
      <c r="O63" s="124">
        <f t="shared" si="18"/>
        <v>0</v>
      </c>
      <c r="P63" s="97" t="s">
        <v>267</v>
      </c>
      <c r="Q63" s="93"/>
    </row>
    <row r="64" spans="2:17" x14ac:dyDescent="0.25">
      <c r="B64" s="215">
        <v>8.16</v>
      </c>
      <c r="C64" s="139" t="s">
        <v>302</v>
      </c>
      <c r="D64" s="139" t="s">
        <v>363</v>
      </c>
      <c r="E64" s="240"/>
      <c r="F64" s="139" t="s">
        <v>316</v>
      </c>
      <c r="G64" s="158" t="s">
        <v>187</v>
      </c>
      <c r="H64" s="159" t="s">
        <v>281</v>
      </c>
      <c r="I64" s="241"/>
      <c r="J64" s="158" t="s">
        <v>283</v>
      </c>
      <c r="K64" s="158" t="s">
        <v>246</v>
      </c>
      <c r="L64" s="216" t="s">
        <v>259</v>
      </c>
      <c r="M64" s="216">
        <v>2</v>
      </c>
      <c r="N64" s="130">
        <v>0</v>
      </c>
      <c r="O64" s="124">
        <f t="shared" si="18"/>
        <v>0</v>
      </c>
      <c r="P64" s="97" t="s">
        <v>267</v>
      </c>
      <c r="Q64" s="93"/>
    </row>
    <row r="65" spans="2:17" x14ac:dyDescent="0.25">
      <c r="B65" s="215">
        <v>8.17</v>
      </c>
      <c r="C65" s="139" t="s">
        <v>284</v>
      </c>
      <c r="D65" s="139" t="s">
        <v>363</v>
      </c>
      <c r="E65" s="240"/>
      <c r="F65" s="139"/>
      <c r="G65" s="158" t="s">
        <v>383</v>
      </c>
      <c r="H65" s="159" t="s">
        <v>281</v>
      </c>
      <c r="I65" s="241"/>
      <c r="J65" s="158" t="s">
        <v>400</v>
      </c>
      <c r="K65" s="158" t="s">
        <v>260</v>
      </c>
      <c r="L65" s="216" t="s">
        <v>259</v>
      </c>
      <c r="M65" s="216">
        <v>1</v>
      </c>
      <c r="N65" s="130">
        <v>0</v>
      </c>
      <c r="O65" s="124">
        <f t="shared" si="15"/>
        <v>0</v>
      </c>
      <c r="P65" s="97" t="s">
        <v>267</v>
      </c>
      <c r="Q65" s="93"/>
    </row>
    <row r="66" spans="2:17" s="63" customFormat="1" ht="2.1" customHeight="1" x14ac:dyDescent="0.25">
      <c r="B66" s="215"/>
      <c r="C66" s="79"/>
      <c r="D66" s="79"/>
      <c r="E66" s="79"/>
      <c r="F66" s="79"/>
      <c r="G66" s="79"/>
      <c r="H66" s="82"/>
      <c r="I66" s="79"/>
      <c r="J66" s="79"/>
      <c r="K66" s="79"/>
      <c r="L66" s="79"/>
      <c r="M66" s="78"/>
      <c r="N66" s="78"/>
      <c r="O66" s="126"/>
      <c r="P66" s="79"/>
      <c r="Q66" s="80"/>
    </row>
    <row r="67" spans="2:17" s="63" customFormat="1" ht="15" customHeight="1" thickBot="1" x14ac:dyDescent="0.3">
      <c r="B67" s="225" t="s">
        <v>256</v>
      </c>
      <c r="C67" s="226"/>
      <c r="D67" s="226"/>
      <c r="E67" s="120"/>
      <c r="F67" s="120"/>
      <c r="G67" s="120"/>
      <c r="H67" s="121"/>
      <c r="I67" s="120"/>
      <c r="J67" s="120"/>
      <c r="K67" s="120"/>
      <c r="L67" s="120"/>
      <c r="M67" s="122"/>
      <c r="N67" s="122"/>
      <c r="O67" s="137">
        <f>SUBTOTAL(9,O48:O66)</f>
        <v>0</v>
      </c>
      <c r="P67" s="120"/>
      <c r="Q67" s="123"/>
    </row>
    <row r="68" spans="2:17" ht="13.5" thickTop="1" x14ac:dyDescent="0.25">
      <c r="B68" s="219">
        <v>9</v>
      </c>
      <c r="C68" s="220" t="s">
        <v>393</v>
      </c>
      <c r="D68" s="220"/>
      <c r="E68" s="89"/>
      <c r="F68" s="89"/>
      <c r="G68" s="72" t="s">
        <v>323</v>
      </c>
      <c r="H68" s="73"/>
      <c r="I68" s="72"/>
      <c r="J68" s="72"/>
      <c r="K68" s="72"/>
      <c r="L68" s="72"/>
      <c r="M68" s="74"/>
      <c r="N68" s="75"/>
      <c r="O68" s="125" t="s">
        <v>112</v>
      </c>
      <c r="P68" s="76"/>
      <c r="Q68" s="77"/>
    </row>
    <row r="69" spans="2:17" x14ac:dyDescent="0.25">
      <c r="B69" s="214">
        <v>12.1</v>
      </c>
      <c r="C69" s="139" t="s">
        <v>325</v>
      </c>
      <c r="D69" s="139"/>
      <c r="E69" s="139"/>
      <c r="F69" s="139"/>
      <c r="G69" s="158" t="s">
        <v>326</v>
      </c>
      <c r="H69" s="159" t="s">
        <v>360</v>
      </c>
      <c r="I69" s="241"/>
      <c r="J69" s="158" t="s">
        <v>283</v>
      </c>
      <c r="K69" s="158" t="s">
        <v>272</v>
      </c>
      <c r="L69" s="216" t="s">
        <v>275</v>
      </c>
      <c r="M69" s="216">
        <v>1</v>
      </c>
      <c r="N69" s="130">
        <v>0</v>
      </c>
      <c r="O69" s="124">
        <f t="shared" ref="O69:O71" si="19">M69*N69</f>
        <v>0</v>
      </c>
      <c r="P69" s="97" t="s">
        <v>267</v>
      </c>
      <c r="Q69" s="93"/>
    </row>
    <row r="70" spans="2:17" ht="25.5" x14ac:dyDescent="0.25">
      <c r="B70" s="214">
        <v>12.2</v>
      </c>
      <c r="C70" s="139" t="s">
        <v>370</v>
      </c>
      <c r="D70" s="139"/>
      <c r="E70" s="139"/>
      <c r="F70" s="139"/>
      <c r="G70" s="158" t="s">
        <v>324</v>
      </c>
      <c r="H70" s="159" t="s">
        <v>281</v>
      </c>
      <c r="I70" s="241"/>
      <c r="J70" s="158" t="s">
        <v>283</v>
      </c>
      <c r="K70" s="158" t="s">
        <v>273</v>
      </c>
      <c r="L70" s="216" t="s">
        <v>274</v>
      </c>
      <c r="M70" s="216">
        <v>1</v>
      </c>
      <c r="N70" s="130">
        <v>0</v>
      </c>
      <c r="O70" s="124">
        <f t="shared" si="19"/>
        <v>0</v>
      </c>
      <c r="P70" s="97" t="s">
        <v>267</v>
      </c>
      <c r="Q70" s="93"/>
    </row>
    <row r="71" spans="2:17" x14ac:dyDescent="0.25">
      <c r="B71" s="214">
        <v>12.3</v>
      </c>
      <c r="C71" s="139" t="s">
        <v>268</v>
      </c>
      <c r="D71" s="139"/>
      <c r="E71" s="139"/>
      <c r="F71" s="139"/>
      <c r="G71" s="158" t="s">
        <v>269</v>
      </c>
      <c r="H71" s="159" t="s">
        <v>281</v>
      </c>
      <c r="I71" s="241"/>
      <c r="J71" s="158" t="s">
        <v>283</v>
      </c>
      <c r="K71" s="158" t="s">
        <v>270</v>
      </c>
      <c r="L71" s="216" t="s">
        <v>271</v>
      </c>
      <c r="M71" s="216">
        <v>1</v>
      </c>
      <c r="N71" s="130">
        <v>0</v>
      </c>
      <c r="O71" s="124">
        <f t="shared" si="19"/>
        <v>0</v>
      </c>
      <c r="P71" s="97" t="s">
        <v>267</v>
      </c>
      <c r="Q71" s="93"/>
    </row>
    <row r="72" spans="2:17" s="63" customFormat="1" ht="2.1" customHeight="1" x14ac:dyDescent="0.25">
      <c r="B72" s="91"/>
      <c r="C72" s="79"/>
      <c r="D72" s="79"/>
      <c r="E72" s="79"/>
      <c r="F72" s="79"/>
      <c r="G72" s="79"/>
      <c r="H72" s="82"/>
      <c r="I72" s="79"/>
      <c r="J72" s="79"/>
      <c r="K72" s="79"/>
      <c r="L72" s="79"/>
      <c r="M72" s="78"/>
      <c r="N72" s="78"/>
      <c r="O72" s="126"/>
      <c r="P72" s="79"/>
      <c r="Q72" s="80"/>
    </row>
    <row r="73" spans="2:17" s="63" customFormat="1" ht="15" customHeight="1" thickBot="1" x14ac:dyDescent="0.3">
      <c r="B73" s="225" t="s">
        <v>251</v>
      </c>
      <c r="C73" s="226"/>
      <c r="D73" s="226"/>
      <c r="E73" s="120"/>
      <c r="F73" s="120"/>
      <c r="G73" s="120"/>
      <c r="H73" s="121"/>
      <c r="I73" s="120"/>
      <c r="J73" s="120"/>
      <c r="K73" s="120"/>
      <c r="L73" s="120"/>
      <c r="M73" s="122"/>
      <c r="N73" s="122"/>
      <c r="O73" s="137">
        <f>SUBTOTAL(9,O68:O72)</f>
        <v>0</v>
      </c>
      <c r="P73" s="120"/>
      <c r="Q73" s="123"/>
    </row>
    <row r="74" spans="2:17" ht="14.25" thickTop="1" thickBot="1" x14ac:dyDescent="0.3">
      <c r="B74" s="113" t="s">
        <v>48</v>
      </c>
      <c r="C74" s="114"/>
      <c r="D74" s="114"/>
      <c r="E74" s="114"/>
      <c r="F74" s="114"/>
      <c r="G74" s="114"/>
      <c r="H74" s="115"/>
      <c r="I74" s="114"/>
      <c r="J74" s="114"/>
      <c r="K74" s="114"/>
      <c r="L74" s="114"/>
      <c r="M74" s="116"/>
      <c r="N74" s="117"/>
      <c r="O74" s="127">
        <f>SUBTOTAL(9,O5:O73)</f>
        <v>0</v>
      </c>
      <c r="P74" s="118"/>
      <c r="Q74" s="119"/>
    </row>
    <row r="75" spans="2:17" ht="13.5" thickBot="1" x14ac:dyDescent="0.3">
      <c r="H75" s="67"/>
      <c r="Q75" s="67"/>
    </row>
    <row r="76" spans="2:17" ht="15" x14ac:dyDescent="0.25">
      <c r="B76" s="112" t="s">
        <v>371</v>
      </c>
      <c r="C76" s="105"/>
      <c r="D76" s="105"/>
      <c r="E76" s="105"/>
      <c r="F76" s="105"/>
      <c r="G76" s="105"/>
      <c r="H76" s="105"/>
      <c r="I76" s="105"/>
      <c r="J76" s="105"/>
      <c r="K76" s="105"/>
      <c r="L76" s="105"/>
      <c r="M76" s="105"/>
      <c r="N76" s="105"/>
      <c r="O76" s="105"/>
      <c r="P76" s="105"/>
      <c r="Q76" s="107"/>
    </row>
    <row r="77" spans="2:17" ht="51" x14ac:dyDescent="0.25">
      <c r="B77" s="103" t="s">
        <v>12</v>
      </c>
      <c r="C77" s="102" t="s">
        <v>79</v>
      </c>
      <c r="D77" s="102" t="s">
        <v>361</v>
      </c>
      <c r="E77" s="102" t="s">
        <v>373</v>
      </c>
      <c r="F77" s="102" t="s">
        <v>372</v>
      </c>
      <c r="G77" s="102" t="s">
        <v>80</v>
      </c>
      <c r="H77" s="102" t="s">
        <v>81</v>
      </c>
      <c r="I77" s="102"/>
      <c r="J77" s="102" t="s">
        <v>82</v>
      </c>
      <c r="K77" s="101" t="s">
        <v>102</v>
      </c>
      <c r="L77" s="102" t="s">
        <v>23</v>
      </c>
      <c r="M77" s="102" t="s">
        <v>1</v>
      </c>
      <c r="N77" s="102" t="s">
        <v>83</v>
      </c>
      <c r="O77" s="102" t="s">
        <v>47</v>
      </c>
      <c r="P77" s="102" t="s">
        <v>18</v>
      </c>
      <c r="Q77" s="66" t="s">
        <v>184</v>
      </c>
    </row>
    <row r="78" spans="2:17" x14ac:dyDescent="0.25">
      <c r="B78" s="68"/>
      <c r="C78" s="69"/>
      <c r="D78" s="69"/>
      <c r="E78" s="69"/>
      <c r="F78" s="69"/>
      <c r="G78" s="69"/>
      <c r="H78" s="69"/>
      <c r="I78" s="69"/>
      <c r="J78" s="69"/>
      <c r="K78" s="69"/>
      <c r="L78" s="69"/>
      <c r="M78" s="69"/>
      <c r="N78" s="70" t="s">
        <v>101</v>
      </c>
      <c r="O78" s="92"/>
      <c r="P78" s="85"/>
      <c r="Q78" s="138"/>
    </row>
    <row r="79" spans="2:17" x14ac:dyDescent="0.25">
      <c r="B79" s="219">
        <v>10</v>
      </c>
      <c r="C79" s="220" t="s">
        <v>394</v>
      </c>
      <c r="D79" s="220"/>
      <c r="E79" s="90"/>
      <c r="F79" s="90"/>
      <c r="G79" s="86"/>
      <c r="H79" s="87"/>
      <c r="I79" s="86"/>
      <c r="J79" s="87"/>
      <c r="K79" s="86"/>
      <c r="L79" s="88"/>
      <c r="M79" s="88"/>
      <c r="N79" s="76"/>
      <c r="O79" s="128" t="s">
        <v>112</v>
      </c>
      <c r="P79" s="76"/>
      <c r="Q79" s="81"/>
    </row>
    <row r="80" spans="2:17" ht="25.5" x14ac:dyDescent="0.25">
      <c r="B80" s="214">
        <v>10.1</v>
      </c>
      <c r="C80" s="139" t="s">
        <v>322</v>
      </c>
      <c r="D80" s="139" t="s">
        <v>362</v>
      </c>
      <c r="E80" s="139" t="s">
        <v>287</v>
      </c>
      <c r="F80" s="139"/>
      <c r="G80" s="158"/>
      <c r="H80" s="159" t="s">
        <v>327</v>
      </c>
      <c r="I80" s="241"/>
      <c r="J80" s="158" t="s">
        <v>283</v>
      </c>
      <c r="K80" s="158" t="s">
        <v>246</v>
      </c>
      <c r="L80" s="216" t="s">
        <v>259</v>
      </c>
      <c r="M80" s="216">
        <v>1</v>
      </c>
      <c r="N80" s="130">
        <v>0</v>
      </c>
      <c r="O80" s="124">
        <f t="shared" ref="O80" si="20">M80*N80</f>
        <v>0</v>
      </c>
      <c r="P80" s="97" t="s">
        <v>267</v>
      </c>
      <c r="Q80" s="93"/>
    </row>
    <row r="81" spans="2:17" ht="25.5" x14ac:dyDescent="0.25">
      <c r="B81" s="214">
        <v>10.199999999999999</v>
      </c>
      <c r="C81" s="139" t="s">
        <v>284</v>
      </c>
      <c r="D81" s="139" t="s">
        <v>363</v>
      </c>
      <c r="E81" s="139"/>
      <c r="F81" s="139"/>
      <c r="G81" s="158" t="s">
        <v>383</v>
      </c>
      <c r="H81" s="159" t="s">
        <v>327</v>
      </c>
      <c r="I81" s="241"/>
      <c r="J81" s="158" t="s">
        <v>400</v>
      </c>
      <c r="K81" s="158" t="s">
        <v>260</v>
      </c>
      <c r="L81" s="216" t="s">
        <v>259</v>
      </c>
      <c r="M81" s="216">
        <v>1</v>
      </c>
      <c r="N81" s="130">
        <v>0</v>
      </c>
      <c r="O81" s="124">
        <f t="shared" ref="O81" si="21">M81*N81</f>
        <v>0</v>
      </c>
      <c r="P81" s="97" t="s">
        <v>267</v>
      </c>
      <c r="Q81" s="93"/>
    </row>
    <row r="82" spans="2:17" ht="2.1" customHeight="1" x14ac:dyDescent="0.25">
      <c r="B82" s="140"/>
      <c r="C82" s="141"/>
      <c r="D82" s="141"/>
      <c r="E82" s="141"/>
      <c r="F82" s="141"/>
      <c r="G82" s="142"/>
      <c r="H82" s="143"/>
      <c r="I82" s="142"/>
      <c r="J82" s="143"/>
      <c r="K82" s="142"/>
      <c r="L82" s="144"/>
      <c r="M82" s="144"/>
      <c r="N82" s="145"/>
      <c r="O82" s="146"/>
      <c r="P82" s="147"/>
      <c r="Q82" s="148"/>
    </row>
    <row r="83" spans="2:17" s="63" customFormat="1" ht="15" customHeight="1" thickBot="1" x14ac:dyDescent="0.3">
      <c r="B83" s="225" t="s">
        <v>252</v>
      </c>
      <c r="C83" s="226"/>
      <c r="D83" s="226"/>
      <c r="E83" s="120"/>
      <c r="F83" s="120"/>
      <c r="G83" s="120"/>
      <c r="H83" s="121"/>
      <c r="I83" s="120"/>
      <c r="J83" s="120"/>
      <c r="K83" s="120"/>
      <c r="L83" s="120"/>
      <c r="M83" s="122"/>
      <c r="N83" s="122"/>
      <c r="O83" s="137">
        <f>SUBTOTAL(9,O79:O82)</f>
        <v>0</v>
      </c>
      <c r="P83" s="120"/>
      <c r="Q83" s="123"/>
    </row>
    <row r="84" spans="2:17" ht="13.5" thickTop="1" x14ac:dyDescent="0.25">
      <c r="B84" s="219">
        <v>11</v>
      </c>
      <c r="C84" s="228" t="s">
        <v>395</v>
      </c>
      <c r="D84" s="228"/>
      <c r="E84" s="90"/>
      <c r="F84" s="90"/>
      <c r="G84" s="86"/>
      <c r="H84" s="87"/>
      <c r="I84" s="86"/>
      <c r="J84" s="87"/>
      <c r="K84" s="86"/>
      <c r="L84" s="88"/>
      <c r="M84" s="88"/>
      <c r="N84" s="76"/>
      <c r="O84" s="128" t="s">
        <v>112</v>
      </c>
      <c r="P84" s="76"/>
      <c r="Q84" s="81"/>
    </row>
    <row r="85" spans="2:17" ht="25.5" x14ac:dyDescent="0.25">
      <c r="B85" s="236">
        <v>11.1</v>
      </c>
      <c r="C85" s="237" t="s">
        <v>249</v>
      </c>
      <c r="D85" s="237" t="s">
        <v>362</v>
      </c>
      <c r="F85" s="139" t="s">
        <v>258</v>
      </c>
      <c r="G85" s="158"/>
      <c r="H85" s="159" t="s">
        <v>327</v>
      </c>
      <c r="I85" s="241"/>
      <c r="J85" s="158" t="s">
        <v>283</v>
      </c>
      <c r="K85" s="158" t="s">
        <v>246</v>
      </c>
      <c r="L85" s="216" t="s">
        <v>259</v>
      </c>
      <c r="M85" s="216">
        <v>1</v>
      </c>
      <c r="N85" s="130">
        <v>0</v>
      </c>
      <c r="O85" s="124">
        <f t="shared" ref="O85" si="22">M85*N85</f>
        <v>0</v>
      </c>
      <c r="P85" s="97" t="s">
        <v>267</v>
      </c>
      <c r="Q85" s="93"/>
    </row>
    <row r="86" spans="2:17" ht="25.5" x14ac:dyDescent="0.25">
      <c r="B86" s="236">
        <v>11.2</v>
      </c>
      <c r="C86" s="237" t="s">
        <v>250</v>
      </c>
      <c r="D86" s="237" t="s">
        <v>362</v>
      </c>
      <c r="E86" s="139"/>
      <c r="F86" s="139"/>
      <c r="G86" s="158" t="s">
        <v>187</v>
      </c>
      <c r="H86" s="159" t="s">
        <v>327</v>
      </c>
      <c r="I86" s="241"/>
      <c r="J86" s="158" t="s">
        <v>283</v>
      </c>
      <c r="K86" s="158" t="s">
        <v>246</v>
      </c>
      <c r="L86" s="216" t="s">
        <v>259</v>
      </c>
      <c r="M86" s="216">
        <v>1</v>
      </c>
      <c r="N86" s="130">
        <v>0</v>
      </c>
      <c r="O86" s="124">
        <f t="shared" ref="O86" si="23">M86*N86</f>
        <v>0</v>
      </c>
      <c r="P86" s="97" t="s">
        <v>267</v>
      </c>
      <c r="Q86" s="93"/>
    </row>
    <row r="87" spans="2:17" ht="25.5" x14ac:dyDescent="0.25">
      <c r="B87" s="236">
        <v>11.3</v>
      </c>
      <c r="C87" s="237" t="s">
        <v>284</v>
      </c>
      <c r="D87" s="237" t="s">
        <v>363</v>
      </c>
      <c r="E87" s="139"/>
      <c r="F87" s="139"/>
      <c r="G87" s="158" t="s">
        <v>383</v>
      </c>
      <c r="H87" s="159" t="s">
        <v>327</v>
      </c>
      <c r="I87" s="241"/>
      <c r="J87" s="158" t="s">
        <v>400</v>
      </c>
      <c r="K87" s="158" t="s">
        <v>260</v>
      </c>
      <c r="L87" s="216" t="s">
        <v>259</v>
      </c>
      <c r="M87" s="216">
        <v>1</v>
      </c>
      <c r="N87" s="130">
        <v>0</v>
      </c>
      <c r="O87" s="124">
        <f t="shared" ref="O87" si="24">M87*N87</f>
        <v>0</v>
      </c>
      <c r="P87" s="97" t="s">
        <v>267</v>
      </c>
      <c r="Q87" s="93"/>
    </row>
    <row r="88" spans="2:17" ht="2.1" customHeight="1" x14ac:dyDescent="0.25">
      <c r="B88" s="140"/>
      <c r="C88" s="141"/>
      <c r="D88" s="141"/>
      <c r="E88" s="141"/>
      <c r="F88" s="141"/>
      <c r="G88" s="142"/>
      <c r="H88" s="143"/>
      <c r="I88" s="142"/>
      <c r="J88" s="143"/>
      <c r="K88" s="142"/>
      <c r="L88" s="144"/>
      <c r="M88" s="144"/>
      <c r="N88" s="145"/>
      <c r="O88" s="146"/>
      <c r="P88" s="147"/>
      <c r="Q88" s="148"/>
    </row>
    <row r="89" spans="2:17" s="63" customFormat="1" ht="15" customHeight="1" thickBot="1" x14ac:dyDescent="0.3">
      <c r="B89" s="225" t="s">
        <v>253</v>
      </c>
      <c r="C89" s="226"/>
      <c r="D89" s="226"/>
      <c r="E89" s="120"/>
      <c r="F89" s="120"/>
      <c r="G89" s="120"/>
      <c r="H89" s="121"/>
      <c r="I89" s="120"/>
      <c r="J89" s="120"/>
      <c r="K89" s="120"/>
      <c r="L89" s="120"/>
      <c r="M89" s="122"/>
      <c r="N89" s="122"/>
      <c r="O89" s="137">
        <f>SUBTOTAL(9,O84:O88)</f>
        <v>0</v>
      </c>
      <c r="P89" s="120"/>
      <c r="Q89" s="123"/>
    </row>
    <row r="90" spans="2:17" s="63" customFormat="1" ht="2.1" customHeight="1" thickTop="1" x14ac:dyDescent="0.25">
      <c r="B90" s="91"/>
      <c r="C90" s="79"/>
      <c r="D90" s="79"/>
      <c r="E90" s="79"/>
      <c r="F90" s="79"/>
      <c r="G90" s="79"/>
      <c r="H90" s="82"/>
      <c r="I90" s="79"/>
      <c r="J90" s="79"/>
      <c r="K90" s="79"/>
      <c r="L90" s="79"/>
      <c r="M90" s="79"/>
      <c r="N90" s="79"/>
      <c r="O90" s="126"/>
      <c r="P90" s="79"/>
      <c r="Q90" s="80"/>
    </row>
    <row r="91" spans="2:17" x14ac:dyDescent="0.25">
      <c r="B91" s="227">
        <v>12</v>
      </c>
      <c r="C91" s="228" t="s">
        <v>396</v>
      </c>
      <c r="D91" s="228"/>
      <c r="E91" s="90"/>
      <c r="F91" s="90"/>
      <c r="G91" s="86"/>
      <c r="H91" s="87"/>
      <c r="I91" s="86"/>
      <c r="J91" s="87"/>
      <c r="K91" s="86"/>
      <c r="L91" s="88"/>
      <c r="M91" s="88"/>
      <c r="N91" s="76"/>
      <c r="O91" s="128" t="s">
        <v>112</v>
      </c>
      <c r="P91" s="76"/>
      <c r="Q91" s="81"/>
    </row>
    <row r="92" spans="2:17" ht="140.25" x14ac:dyDescent="0.25">
      <c r="B92" s="214">
        <v>12.1</v>
      </c>
      <c r="C92" s="139" t="s">
        <v>354</v>
      </c>
      <c r="D92" s="237" t="s">
        <v>362</v>
      </c>
      <c r="E92" s="139" t="s">
        <v>330</v>
      </c>
      <c r="F92" s="139"/>
      <c r="G92" s="158"/>
      <c r="H92" s="159" t="s">
        <v>327</v>
      </c>
      <c r="I92" s="241"/>
      <c r="J92" s="158" t="s">
        <v>283</v>
      </c>
      <c r="K92" s="158" t="s">
        <v>246</v>
      </c>
      <c r="L92" s="216" t="s">
        <v>259</v>
      </c>
      <c r="M92" s="216">
        <v>1</v>
      </c>
      <c r="N92" s="130">
        <v>0</v>
      </c>
      <c r="O92" s="124">
        <f t="shared" ref="O92:O94" si="25">M92*N92</f>
        <v>0</v>
      </c>
      <c r="P92" s="97" t="s">
        <v>267</v>
      </c>
      <c r="Q92" s="93" t="s">
        <v>381</v>
      </c>
    </row>
    <row r="93" spans="2:17" ht="25.5" x14ac:dyDescent="0.25">
      <c r="B93" s="214">
        <v>12.2</v>
      </c>
      <c r="C93" s="139" t="s">
        <v>331</v>
      </c>
      <c r="D93" s="237" t="s">
        <v>362</v>
      </c>
      <c r="E93" s="139" t="s">
        <v>332</v>
      </c>
      <c r="F93" s="139"/>
      <c r="G93" s="158"/>
      <c r="H93" s="159" t="s">
        <v>327</v>
      </c>
      <c r="I93" s="241"/>
      <c r="J93" s="158" t="s">
        <v>283</v>
      </c>
      <c r="K93" s="158" t="s">
        <v>246</v>
      </c>
      <c r="L93" s="216" t="s">
        <v>259</v>
      </c>
      <c r="M93" s="216">
        <v>1</v>
      </c>
      <c r="N93" s="130">
        <v>0</v>
      </c>
      <c r="O93" s="124">
        <f t="shared" ref="O93" si="26">M93*N93</f>
        <v>0</v>
      </c>
      <c r="P93" s="97" t="s">
        <v>267</v>
      </c>
      <c r="Q93" s="93"/>
    </row>
    <row r="94" spans="2:17" ht="25.5" x14ac:dyDescent="0.25">
      <c r="B94" s="214">
        <v>12.3</v>
      </c>
      <c r="C94" s="139" t="s">
        <v>284</v>
      </c>
      <c r="D94" s="139" t="s">
        <v>363</v>
      </c>
      <c r="E94" s="139"/>
      <c r="F94" s="139"/>
      <c r="G94" s="158" t="s">
        <v>383</v>
      </c>
      <c r="H94" s="159" t="s">
        <v>327</v>
      </c>
      <c r="I94" s="241"/>
      <c r="J94" s="158" t="s">
        <v>400</v>
      </c>
      <c r="K94" s="158" t="s">
        <v>260</v>
      </c>
      <c r="L94" s="216" t="s">
        <v>259</v>
      </c>
      <c r="M94" s="216">
        <v>1</v>
      </c>
      <c r="N94" s="130">
        <v>0</v>
      </c>
      <c r="O94" s="124">
        <f t="shared" si="25"/>
        <v>0</v>
      </c>
      <c r="P94" s="97" t="s">
        <v>267</v>
      </c>
      <c r="Q94" s="93"/>
    </row>
    <row r="95" spans="2:17" ht="2.1" customHeight="1" x14ac:dyDescent="0.25">
      <c r="B95" s="140"/>
      <c r="C95" s="141"/>
      <c r="D95" s="141"/>
      <c r="E95" s="141"/>
      <c r="F95" s="141"/>
      <c r="G95" s="142"/>
      <c r="H95" s="143"/>
      <c r="I95" s="142"/>
      <c r="J95" s="143"/>
      <c r="K95" s="142"/>
      <c r="L95" s="144"/>
      <c r="M95" s="144"/>
      <c r="N95" s="145"/>
      <c r="O95" s="146"/>
      <c r="P95" s="147"/>
      <c r="Q95" s="148"/>
    </row>
    <row r="96" spans="2:17" s="63" customFormat="1" ht="15" customHeight="1" thickBot="1" x14ac:dyDescent="0.3">
      <c r="B96" s="225" t="s">
        <v>254</v>
      </c>
      <c r="C96" s="226"/>
      <c r="D96" s="226"/>
      <c r="E96" s="120"/>
      <c r="F96" s="120"/>
      <c r="G96" s="120"/>
      <c r="H96" s="121"/>
      <c r="I96" s="120"/>
      <c r="J96" s="120"/>
      <c r="K96" s="120"/>
      <c r="L96" s="120"/>
      <c r="M96" s="122"/>
      <c r="N96" s="122"/>
      <c r="O96" s="137">
        <f>SUBTOTAL(9,O91:O95)</f>
        <v>0</v>
      </c>
      <c r="P96" s="120"/>
      <c r="Q96" s="123"/>
    </row>
    <row r="97" spans="1:17" ht="39" thickTop="1" x14ac:dyDescent="0.25">
      <c r="B97" s="219">
        <v>13</v>
      </c>
      <c r="C97" s="220" t="s">
        <v>397</v>
      </c>
      <c r="D97" s="220"/>
      <c r="E97" s="90"/>
      <c r="F97" s="90"/>
      <c r="G97" s="86"/>
      <c r="H97" s="87"/>
      <c r="I97" s="86"/>
      <c r="J97" s="87"/>
      <c r="K97" s="86"/>
      <c r="L97" s="88"/>
      <c r="M97" s="88"/>
      <c r="N97" s="76"/>
      <c r="O97" s="128" t="s">
        <v>112</v>
      </c>
      <c r="P97" s="76"/>
      <c r="Q97" s="93" t="s">
        <v>381</v>
      </c>
    </row>
    <row r="98" spans="1:17" ht="191.25" x14ac:dyDescent="0.25">
      <c r="B98" s="214">
        <v>13.1</v>
      </c>
      <c r="C98" s="139" t="s">
        <v>333</v>
      </c>
      <c r="D98" s="139" t="s">
        <v>362</v>
      </c>
      <c r="E98" s="139">
        <v>7113613</v>
      </c>
      <c r="F98" s="139"/>
      <c r="G98" s="158"/>
      <c r="H98" s="159" t="s">
        <v>327</v>
      </c>
      <c r="I98" s="241"/>
      <c r="J98" s="158" t="s">
        <v>283</v>
      </c>
      <c r="K98" s="158" t="s">
        <v>246</v>
      </c>
      <c r="L98" s="216" t="s">
        <v>259</v>
      </c>
      <c r="M98" s="216">
        <v>1</v>
      </c>
      <c r="N98" s="130">
        <v>0</v>
      </c>
      <c r="O98" s="124">
        <f t="shared" ref="O98:O99" si="27">M98*N98</f>
        <v>0</v>
      </c>
      <c r="P98" s="97" t="s">
        <v>267</v>
      </c>
      <c r="Q98" s="93"/>
    </row>
    <row r="99" spans="1:17" ht="25.5" x14ac:dyDescent="0.25">
      <c r="B99" s="214">
        <v>13.2</v>
      </c>
      <c r="C99" s="139" t="s">
        <v>284</v>
      </c>
      <c r="D99" s="139" t="s">
        <v>363</v>
      </c>
      <c r="E99" s="139"/>
      <c r="F99" s="139"/>
      <c r="G99" s="158" t="s">
        <v>383</v>
      </c>
      <c r="H99" s="159" t="s">
        <v>327</v>
      </c>
      <c r="I99" s="241"/>
      <c r="J99" s="158" t="s">
        <v>400</v>
      </c>
      <c r="K99" s="158" t="s">
        <v>260</v>
      </c>
      <c r="L99" s="216" t="s">
        <v>259</v>
      </c>
      <c r="M99" s="216">
        <v>1</v>
      </c>
      <c r="N99" s="130">
        <v>0</v>
      </c>
      <c r="O99" s="124">
        <f t="shared" si="27"/>
        <v>0</v>
      </c>
      <c r="P99" s="97" t="s">
        <v>267</v>
      </c>
      <c r="Q99" s="93"/>
    </row>
    <row r="100" spans="1:17" ht="2.1" customHeight="1" x14ac:dyDescent="0.25">
      <c r="B100" s="140"/>
      <c r="C100" s="141"/>
      <c r="D100" s="141"/>
      <c r="E100" s="141"/>
      <c r="F100" s="141"/>
      <c r="G100" s="142"/>
      <c r="H100" s="143"/>
      <c r="I100" s="142"/>
      <c r="J100" s="143"/>
      <c r="K100" s="142"/>
      <c r="L100" s="144"/>
      <c r="M100" s="144"/>
      <c r="N100" s="145"/>
      <c r="O100" s="146"/>
      <c r="P100" s="147"/>
      <c r="Q100" s="148"/>
    </row>
    <row r="101" spans="1:17" s="63" customFormat="1" ht="15" customHeight="1" thickBot="1" x14ac:dyDescent="0.3">
      <c r="B101" s="225" t="s">
        <v>255</v>
      </c>
      <c r="C101" s="226"/>
      <c r="D101" s="226"/>
      <c r="E101" s="120"/>
      <c r="F101" s="120"/>
      <c r="G101" s="120"/>
      <c r="H101" s="121"/>
      <c r="I101" s="120"/>
      <c r="J101" s="120"/>
      <c r="K101" s="120"/>
      <c r="L101" s="120"/>
      <c r="M101" s="122"/>
      <c r="N101" s="122"/>
      <c r="O101" s="137">
        <f>SUBTOTAL(9,O97:O100)</f>
        <v>0</v>
      </c>
      <c r="P101" s="120"/>
      <c r="Q101" s="123"/>
    </row>
    <row r="102" spans="1:17" ht="2.25" customHeight="1" thickTop="1" x14ac:dyDescent="0.25">
      <c r="B102" s="214"/>
      <c r="C102" s="139"/>
      <c r="D102" s="139"/>
      <c r="E102" s="139"/>
      <c r="F102" s="139"/>
      <c r="G102" s="158"/>
      <c r="H102" s="159"/>
      <c r="I102" s="158"/>
      <c r="J102" s="158"/>
      <c r="K102" s="158"/>
      <c r="L102" s="216"/>
      <c r="M102" s="216"/>
      <c r="N102" s="130"/>
      <c r="O102" s="124"/>
      <c r="P102" s="97"/>
      <c r="Q102" s="93"/>
    </row>
    <row r="103" spans="1:17" customFormat="1" ht="15" x14ac:dyDescent="0.25">
      <c r="A103" s="239"/>
      <c r="B103" s="227">
        <v>14</v>
      </c>
      <c r="C103" s="228" t="s">
        <v>398</v>
      </c>
      <c r="D103" s="228"/>
      <c r="E103" s="90"/>
      <c r="F103" s="90"/>
      <c r="G103" s="86"/>
      <c r="H103" s="87"/>
      <c r="I103" s="86"/>
      <c r="J103" s="87"/>
      <c r="K103" s="86"/>
      <c r="L103" s="88"/>
      <c r="M103" s="88"/>
      <c r="N103" s="76"/>
      <c r="O103" s="128"/>
      <c r="P103" s="76"/>
      <c r="Q103" s="81"/>
    </row>
    <row r="104" spans="1:17" customFormat="1" ht="408" customHeight="1" x14ac:dyDescent="0.25">
      <c r="A104" s="238"/>
      <c r="B104" s="214">
        <v>14.1</v>
      </c>
      <c r="C104" s="139" t="s">
        <v>366</v>
      </c>
      <c r="D104" s="237" t="s">
        <v>362</v>
      </c>
      <c r="E104" s="139"/>
      <c r="F104" s="139"/>
      <c r="G104" s="158"/>
      <c r="H104" s="159" t="s">
        <v>327</v>
      </c>
      <c r="I104" s="241"/>
      <c r="J104" s="158" t="s">
        <v>283</v>
      </c>
      <c r="K104" s="158" t="s">
        <v>246</v>
      </c>
      <c r="L104" s="216" t="s">
        <v>259</v>
      </c>
      <c r="M104" s="216">
        <v>1</v>
      </c>
      <c r="N104" s="130">
        <v>0</v>
      </c>
      <c r="O104" s="124">
        <f t="shared" ref="O104:O110" si="28">M104*N104</f>
        <v>0</v>
      </c>
      <c r="P104" s="97" t="s">
        <v>267</v>
      </c>
      <c r="Q104" s="93" t="s">
        <v>382</v>
      </c>
    </row>
    <row r="105" spans="1:17" ht="25.5" x14ac:dyDescent="0.25">
      <c r="B105" s="214">
        <v>14.2</v>
      </c>
      <c r="C105" s="139" t="s">
        <v>295</v>
      </c>
      <c r="D105" s="139" t="s">
        <v>363</v>
      </c>
      <c r="E105" s="240"/>
      <c r="F105" s="139" t="s">
        <v>303</v>
      </c>
      <c r="G105" s="158" t="s">
        <v>187</v>
      </c>
      <c r="H105" s="159" t="s">
        <v>327</v>
      </c>
      <c r="I105" s="241"/>
      <c r="J105" s="230" t="s">
        <v>283</v>
      </c>
      <c r="K105" s="158" t="s">
        <v>246</v>
      </c>
      <c r="L105" s="216" t="s">
        <v>259</v>
      </c>
      <c r="M105" s="216">
        <v>3</v>
      </c>
      <c r="N105" s="130">
        <v>0</v>
      </c>
      <c r="O105" s="124">
        <f t="shared" si="28"/>
        <v>0</v>
      </c>
      <c r="P105" s="97" t="s">
        <v>267</v>
      </c>
      <c r="Q105" s="93"/>
    </row>
    <row r="106" spans="1:17" ht="25.5" x14ac:dyDescent="0.25">
      <c r="B106" s="214">
        <v>14.3</v>
      </c>
      <c r="C106" s="139" t="s">
        <v>296</v>
      </c>
      <c r="D106" s="139" t="s">
        <v>363</v>
      </c>
      <c r="E106" s="240"/>
      <c r="F106" s="139" t="s">
        <v>304</v>
      </c>
      <c r="G106" s="158" t="s">
        <v>187</v>
      </c>
      <c r="H106" s="159" t="s">
        <v>327</v>
      </c>
      <c r="I106" s="241"/>
      <c r="J106" s="230" t="s">
        <v>283</v>
      </c>
      <c r="K106" s="158" t="s">
        <v>246</v>
      </c>
      <c r="L106" s="216" t="s">
        <v>259</v>
      </c>
      <c r="M106" s="216">
        <v>4</v>
      </c>
      <c r="N106" s="130">
        <v>0</v>
      </c>
      <c r="O106" s="124">
        <f t="shared" si="28"/>
        <v>0</v>
      </c>
      <c r="P106" s="97" t="s">
        <v>267</v>
      </c>
      <c r="Q106" s="93"/>
    </row>
    <row r="107" spans="1:17" ht="25.5" x14ac:dyDescent="0.25">
      <c r="B107" s="214">
        <v>14.4</v>
      </c>
      <c r="C107" s="139" t="s">
        <v>297</v>
      </c>
      <c r="D107" s="139" t="s">
        <v>363</v>
      </c>
      <c r="E107" s="240"/>
      <c r="F107" s="139" t="s">
        <v>305</v>
      </c>
      <c r="G107" s="158" t="s">
        <v>187</v>
      </c>
      <c r="H107" s="159" t="s">
        <v>327</v>
      </c>
      <c r="I107" s="241"/>
      <c r="J107" s="230" t="s">
        <v>283</v>
      </c>
      <c r="K107" s="158" t="s">
        <v>246</v>
      </c>
      <c r="L107" s="216" t="s">
        <v>259</v>
      </c>
      <c r="M107" s="216">
        <v>10</v>
      </c>
      <c r="N107" s="130">
        <v>0</v>
      </c>
      <c r="O107" s="124">
        <f t="shared" si="28"/>
        <v>0</v>
      </c>
      <c r="P107" s="97" t="s">
        <v>267</v>
      </c>
      <c r="Q107" s="93"/>
    </row>
    <row r="108" spans="1:17" ht="12.75" customHeight="1" x14ac:dyDescent="0.25">
      <c r="B108" s="214">
        <v>14.5</v>
      </c>
      <c r="C108" s="139" t="s">
        <v>317</v>
      </c>
      <c r="D108" s="139" t="s">
        <v>363</v>
      </c>
      <c r="E108" s="240"/>
      <c r="F108" s="139" t="s">
        <v>306</v>
      </c>
      <c r="G108" s="158" t="s">
        <v>187</v>
      </c>
      <c r="H108" s="159" t="s">
        <v>327</v>
      </c>
      <c r="I108" s="241"/>
      <c r="J108" s="230" t="s">
        <v>283</v>
      </c>
      <c r="K108" s="158" t="s">
        <v>246</v>
      </c>
      <c r="L108" s="216" t="s">
        <v>259</v>
      </c>
      <c r="M108" s="216">
        <v>10</v>
      </c>
      <c r="N108" s="130">
        <v>0</v>
      </c>
      <c r="O108" s="124">
        <f t="shared" si="28"/>
        <v>0</v>
      </c>
      <c r="P108" s="97" t="s">
        <v>267</v>
      </c>
      <c r="Q108" s="93"/>
    </row>
    <row r="109" spans="1:17" ht="12.75" customHeight="1" x14ac:dyDescent="0.25">
      <c r="B109" s="214">
        <v>14.6</v>
      </c>
      <c r="C109" s="139" t="s">
        <v>318</v>
      </c>
      <c r="D109" s="139" t="s">
        <v>363</v>
      </c>
      <c r="E109" s="240"/>
      <c r="F109" s="139" t="s">
        <v>307</v>
      </c>
      <c r="G109" s="158" t="s">
        <v>187</v>
      </c>
      <c r="H109" s="159" t="s">
        <v>327</v>
      </c>
      <c r="I109" s="241"/>
      <c r="J109" s="158" t="s">
        <v>283</v>
      </c>
      <c r="K109" s="158" t="s">
        <v>246</v>
      </c>
      <c r="L109" s="216" t="s">
        <v>259</v>
      </c>
      <c r="M109" s="216">
        <v>10</v>
      </c>
      <c r="N109" s="130">
        <v>0</v>
      </c>
      <c r="O109" s="124">
        <f t="shared" si="28"/>
        <v>0</v>
      </c>
      <c r="P109" s="97" t="s">
        <v>267</v>
      </c>
      <c r="Q109" s="93"/>
    </row>
    <row r="110" spans="1:17" ht="25.5" x14ac:dyDescent="0.25">
      <c r="B110" s="214">
        <v>14.7</v>
      </c>
      <c r="C110" s="139" t="s">
        <v>299</v>
      </c>
      <c r="D110" s="139" t="s">
        <v>363</v>
      </c>
      <c r="E110" s="240"/>
      <c r="F110" s="139" t="s">
        <v>310</v>
      </c>
      <c r="G110" s="158" t="s">
        <v>187</v>
      </c>
      <c r="H110" s="159" t="s">
        <v>327</v>
      </c>
      <c r="I110" s="241"/>
      <c r="J110" s="158" t="s">
        <v>283</v>
      </c>
      <c r="K110" s="158" t="s">
        <v>246</v>
      </c>
      <c r="L110" s="216" t="s">
        <v>259</v>
      </c>
      <c r="M110" s="216">
        <v>2</v>
      </c>
      <c r="N110" s="130">
        <v>0</v>
      </c>
      <c r="O110" s="124">
        <f t="shared" si="28"/>
        <v>0</v>
      </c>
      <c r="P110" s="97" t="s">
        <v>267</v>
      </c>
      <c r="Q110" s="93"/>
    </row>
    <row r="111" spans="1:17" ht="25.5" x14ac:dyDescent="0.25">
      <c r="B111" s="214">
        <v>14.8</v>
      </c>
      <c r="C111" s="139" t="s">
        <v>300</v>
      </c>
      <c r="D111" s="139" t="s">
        <v>363</v>
      </c>
      <c r="E111" s="240"/>
      <c r="F111" s="139" t="s">
        <v>311</v>
      </c>
      <c r="G111" s="158" t="s">
        <v>187</v>
      </c>
      <c r="H111" s="159" t="s">
        <v>327</v>
      </c>
      <c r="I111" s="241"/>
      <c r="J111" s="158" t="s">
        <v>283</v>
      </c>
      <c r="K111" s="158" t="s">
        <v>246</v>
      </c>
      <c r="L111" s="216" t="s">
        <v>259</v>
      </c>
      <c r="M111" s="216">
        <v>3</v>
      </c>
      <c r="N111" s="130">
        <v>0</v>
      </c>
      <c r="O111" s="124">
        <f t="shared" ref="O111" si="29">M111*N111</f>
        <v>0</v>
      </c>
      <c r="P111" s="97" t="s">
        <v>267</v>
      </c>
      <c r="Q111" s="93"/>
    </row>
    <row r="112" spans="1:17" ht="25.5" x14ac:dyDescent="0.25">
      <c r="B112" s="214">
        <v>14.9</v>
      </c>
      <c r="C112" s="139" t="s">
        <v>301</v>
      </c>
      <c r="D112" s="139" t="s">
        <v>363</v>
      </c>
      <c r="E112" s="240"/>
      <c r="F112" s="139" t="s">
        <v>315</v>
      </c>
      <c r="G112" s="158" t="s">
        <v>187</v>
      </c>
      <c r="H112" s="159" t="s">
        <v>327</v>
      </c>
      <c r="I112" s="241"/>
      <c r="J112" s="158" t="s">
        <v>283</v>
      </c>
      <c r="K112" s="158" t="s">
        <v>246</v>
      </c>
      <c r="L112" s="216" t="s">
        <v>259</v>
      </c>
      <c r="M112" s="216">
        <v>2</v>
      </c>
      <c r="N112" s="130">
        <v>0</v>
      </c>
      <c r="O112" s="124">
        <f t="shared" ref="O112:O114" si="30">M112*N112</f>
        <v>0</v>
      </c>
      <c r="P112" s="97" t="s">
        <v>267</v>
      </c>
      <c r="Q112" s="93"/>
    </row>
    <row r="113" spans="2:17" ht="25.5" x14ac:dyDescent="0.25">
      <c r="B113" s="215">
        <v>14.1</v>
      </c>
      <c r="C113" s="139" t="s">
        <v>302</v>
      </c>
      <c r="D113" s="139" t="s">
        <v>363</v>
      </c>
      <c r="E113" s="240"/>
      <c r="F113" s="139" t="s">
        <v>316</v>
      </c>
      <c r="G113" s="158" t="s">
        <v>187</v>
      </c>
      <c r="H113" s="159" t="s">
        <v>327</v>
      </c>
      <c r="I113" s="241"/>
      <c r="J113" s="158" t="s">
        <v>283</v>
      </c>
      <c r="K113" s="158" t="s">
        <v>246</v>
      </c>
      <c r="L113" s="216" t="s">
        <v>259</v>
      </c>
      <c r="M113" s="216">
        <v>2</v>
      </c>
      <c r="N113" s="130">
        <v>0</v>
      </c>
      <c r="O113" s="124">
        <f t="shared" si="30"/>
        <v>0</v>
      </c>
      <c r="P113" s="97" t="s">
        <v>267</v>
      </c>
      <c r="Q113" s="93"/>
    </row>
    <row r="114" spans="2:17" ht="25.5" x14ac:dyDescent="0.25">
      <c r="B114" s="214">
        <v>14.11</v>
      </c>
      <c r="C114" s="139" t="s">
        <v>399</v>
      </c>
      <c r="D114" s="139" t="s">
        <v>363</v>
      </c>
      <c r="E114" s="139"/>
      <c r="F114" s="139"/>
      <c r="G114" s="158" t="s">
        <v>383</v>
      </c>
      <c r="H114" s="159" t="s">
        <v>327</v>
      </c>
      <c r="I114" s="241"/>
      <c r="J114" s="158" t="s">
        <v>400</v>
      </c>
      <c r="K114" s="158" t="s">
        <v>260</v>
      </c>
      <c r="L114" s="216" t="s">
        <v>259</v>
      </c>
      <c r="M114" s="216">
        <v>1</v>
      </c>
      <c r="N114" s="130">
        <v>0</v>
      </c>
      <c r="O114" s="124">
        <f t="shared" si="30"/>
        <v>0</v>
      </c>
      <c r="P114" s="97" t="s">
        <v>267</v>
      </c>
      <c r="Q114" s="93"/>
    </row>
    <row r="115" spans="2:17" s="63" customFormat="1" ht="15" customHeight="1" thickBot="1" x14ac:dyDescent="0.3">
      <c r="B115" s="225" t="s">
        <v>368</v>
      </c>
      <c r="C115" s="226"/>
      <c r="D115" s="226"/>
      <c r="E115" s="120"/>
      <c r="F115" s="120"/>
      <c r="G115" s="120"/>
      <c r="H115" s="121"/>
      <c r="I115" s="120"/>
      <c r="J115" s="120"/>
      <c r="K115" s="120"/>
      <c r="L115" s="120"/>
      <c r="M115" s="122"/>
      <c r="N115" s="122"/>
      <c r="O115" s="137">
        <f>SUBTOTAL(9,O59:O114)</f>
        <v>0</v>
      </c>
      <c r="P115" s="120"/>
      <c r="Q115" s="123"/>
    </row>
    <row r="116" spans="2:17" ht="14.25" thickTop="1" thickBot="1" x14ac:dyDescent="0.3">
      <c r="B116" s="83" t="s">
        <v>374</v>
      </c>
      <c r="C116" s="98"/>
      <c r="D116" s="94"/>
      <c r="E116" s="94"/>
      <c r="F116" s="94"/>
      <c r="G116" s="94"/>
      <c r="H116" s="95"/>
      <c r="I116" s="94"/>
      <c r="J116" s="94"/>
      <c r="K116" s="94"/>
      <c r="L116" s="94"/>
      <c r="M116" s="96"/>
      <c r="N116" s="96"/>
      <c r="O116" s="129">
        <f>SUBTOTAL(9,O79:O101)</f>
        <v>0</v>
      </c>
      <c r="P116" s="94"/>
      <c r="Q116" s="99"/>
    </row>
    <row r="117" spans="2:17" x14ac:dyDescent="0.25">
      <c r="H117" s="67"/>
      <c r="Q117" s="67"/>
    </row>
  </sheetData>
  <autoFilter ref="A3:Q3" xr:uid="{00000000-0009-0000-0000-000003000000}"/>
  <dataValidations count="2">
    <dataValidation type="list" allowBlank="1" showInputMessage="1" showErrorMessage="1" sqref="P42:P45 P69:P71 P13:P14 P6:P9 P28:P29 P23:P24 P80:P81 P98:P99 P85:P87 P92:P94 P33:P38 P18:P19 P49:P65 P104:P114" xr:uid="{00000000-0002-0000-0300-000000000000}">
      <formula1>"Investment, O&amp;M"</formula1>
    </dataValidation>
    <dataValidation type="list" allowBlank="1" showInputMessage="1" showErrorMessage="1" sqref="O78 O4" xr:uid="{00000000-0002-0000-0300-000001000000}">
      <formula1>rngCurrencies</formula1>
    </dataValidation>
  </dataValidations>
  <pageMargins left="0.70866141732283472" right="0.70866141732283472" top="0.74803149606299213" bottom="0.74803149606299213" header="0.31496062992125984" footer="0.31496062992125984"/>
  <pageSetup paperSize="9" scale="44" fitToHeight="15" orientation="landscape" verticalDpi="1200" r:id="rId1"/>
  <headerFooter>
    <oddHeader xml:space="preserve">&amp;CNATO UNCLASSIFIED&amp;RRFQ-CO-115283-NATINAMDS </oddHeader>
    <oddFooter xml:space="preserve">&amp;CNATO UNCLASSIFIED&amp;RRFQ-CO-115283-NATINAMDS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AM6"/>
  <sheetViews>
    <sheetView zoomScaleNormal="100" workbookViewId="0">
      <selection activeCell="C3" sqref="C3:C5"/>
    </sheetView>
  </sheetViews>
  <sheetFormatPr defaultRowHeight="15" x14ac:dyDescent="0.25"/>
  <cols>
    <col min="1" max="1" width="1.7109375" customWidth="1"/>
    <col min="2" max="2" width="20.7109375" customWidth="1"/>
    <col min="3" max="3" width="28.710937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7" bestFit="1" customWidth="1"/>
    <col min="29" max="29" width="23.7109375" style="7" customWidth="1"/>
    <col min="30" max="30" width="3.7109375" customWidth="1"/>
  </cols>
  <sheetData>
    <row r="1" spans="2:39" ht="113.25" x14ac:dyDescent="0.25">
      <c r="B1" s="211" t="s">
        <v>334</v>
      </c>
      <c r="C1" s="211" t="s">
        <v>224</v>
      </c>
      <c r="D1" s="211" t="s">
        <v>225</v>
      </c>
      <c r="E1" s="211" t="s">
        <v>131</v>
      </c>
      <c r="F1" s="211" t="s">
        <v>132</v>
      </c>
      <c r="G1" s="211" t="s">
        <v>133</v>
      </c>
      <c r="H1" s="211" t="s">
        <v>134</v>
      </c>
      <c r="I1" s="211" t="s">
        <v>135</v>
      </c>
      <c r="J1" s="211" t="s">
        <v>136</v>
      </c>
      <c r="K1" s="211" t="s">
        <v>137</v>
      </c>
      <c r="L1" s="211" t="s">
        <v>138</v>
      </c>
      <c r="M1" s="211" t="s">
        <v>139</v>
      </c>
      <c r="N1" s="211" t="s">
        <v>140</v>
      </c>
      <c r="O1" s="211" t="s">
        <v>141</v>
      </c>
      <c r="P1" s="211" t="s">
        <v>142</v>
      </c>
      <c r="Q1" s="211" t="s">
        <v>143</v>
      </c>
      <c r="R1" s="211" t="s">
        <v>144</v>
      </c>
      <c r="S1" s="211" t="s">
        <v>145</v>
      </c>
      <c r="T1" s="211" t="s">
        <v>146</v>
      </c>
      <c r="U1" s="211" t="s">
        <v>147</v>
      </c>
      <c r="V1" s="211" t="s">
        <v>148</v>
      </c>
      <c r="W1" s="211" t="s">
        <v>149</v>
      </c>
      <c r="X1" s="211" t="s">
        <v>150</v>
      </c>
      <c r="Y1" s="211" t="s">
        <v>226</v>
      </c>
      <c r="Z1" s="211"/>
      <c r="AA1" s="211" t="s">
        <v>227</v>
      </c>
      <c r="AB1" s="211" t="s">
        <v>222</v>
      </c>
      <c r="AC1" s="212" t="s">
        <v>223</v>
      </c>
      <c r="AD1" s="213"/>
      <c r="AE1" s="244" t="s">
        <v>106</v>
      </c>
      <c r="AF1" s="244"/>
      <c r="AI1" s="59"/>
      <c r="AJ1" s="59"/>
      <c r="AK1" s="59"/>
      <c r="AL1" s="59"/>
      <c r="AM1" s="59"/>
    </row>
    <row r="2" spans="2:39" ht="30" x14ac:dyDescent="0.25">
      <c r="B2" s="8" t="s">
        <v>12</v>
      </c>
      <c r="C2" s="8" t="s">
        <v>8</v>
      </c>
      <c r="D2" s="11" t="s">
        <v>0</v>
      </c>
      <c r="E2" s="13" t="s">
        <v>124</v>
      </c>
      <c r="F2" s="13" t="s">
        <v>125</v>
      </c>
      <c r="G2" s="13" t="s">
        <v>126</v>
      </c>
      <c r="H2" s="13" t="s">
        <v>127</v>
      </c>
      <c r="I2" s="13" t="s">
        <v>128</v>
      </c>
      <c r="J2" s="13" t="s">
        <v>129</v>
      </c>
      <c r="K2" s="13" t="s">
        <v>130</v>
      </c>
      <c r="L2" s="13" t="s">
        <v>186</v>
      </c>
      <c r="M2" s="13" t="s">
        <v>338</v>
      </c>
      <c r="N2" s="13" t="s">
        <v>339</v>
      </c>
      <c r="O2" s="13" t="s">
        <v>201</v>
      </c>
      <c r="P2" s="13" t="s">
        <v>202</v>
      </c>
      <c r="Q2" s="13" t="s">
        <v>203</v>
      </c>
      <c r="R2" s="13" t="s">
        <v>204</v>
      </c>
      <c r="S2" s="13" t="s">
        <v>205</v>
      </c>
      <c r="T2" s="13" t="s">
        <v>206</v>
      </c>
      <c r="U2" s="13" t="s">
        <v>207</v>
      </c>
      <c r="V2" s="13" t="s">
        <v>208</v>
      </c>
      <c r="W2" s="13" t="s">
        <v>340</v>
      </c>
      <c r="X2" s="13" t="s">
        <v>341</v>
      </c>
      <c r="Y2" s="13" t="s">
        <v>72</v>
      </c>
      <c r="Z2" s="19" t="s">
        <v>53</v>
      </c>
      <c r="AA2" s="8" t="s">
        <v>24</v>
      </c>
      <c r="AB2" s="12" t="s">
        <v>87</v>
      </c>
      <c r="AC2" s="12" t="s">
        <v>43</v>
      </c>
      <c r="AD2" s="1"/>
      <c r="AE2" s="157" t="s">
        <v>103</v>
      </c>
      <c r="AF2" s="54">
        <v>0</v>
      </c>
    </row>
    <row r="3" spans="2:39" ht="15" customHeight="1" x14ac:dyDescent="0.25">
      <c r="B3" t="s">
        <v>335</v>
      </c>
      <c r="C3" t="s">
        <v>76</v>
      </c>
      <c r="D3" s="37"/>
      <c r="E3" s="61"/>
      <c r="F3" s="61"/>
      <c r="G3" s="61"/>
      <c r="H3" s="61"/>
      <c r="I3" s="61"/>
      <c r="J3" s="61"/>
      <c r="K3" s="61"/>
      <c r="L3" s="61"/>
      <c r="M3" s="61"/>
      <c r="N3" s="61"/>
      <c r="O3" s="55"/>
      <c r="P3" s="55"/>
      <c r="Q3" s="55"/>
      <c r="R3" s="55"/>
      <c r="S3" s="55"/>
      <c r="T3" s="55"/>
      <c r="U3" s="55"/>
      <c r="V3" s="55"/>
      <c r="W3" s="55"/>
      <c r="X3" s="55"/>
      <c r="Y3" s="5">
        <f t="array" ref="Y3">SUMPRODUCT(Labour[[#This Row],[Man-Days
2022]:[Man-Days
2031]],Labour[[#This Row],[Lab-rate
2022]:[Lab-rate
2031]])</f>
        <v>0</v>
      </c>
      <c r="Z3" s="9">
        <v>0</v>
      </c>
      <c r="AA3" s="60">
        <f>(Labour[[#This Row],[Extended cost]]+Labour[[#This Row],[Expat Allowance (ONLY if applicable)]])*$AF$2</f>
        <v>0</v>
      </c>
      <c r="AB3" s="60">
        <f>Labour[[#This Row],[Extended cost]]+Labour[[#This Row],[Expat Allowance (ONLY if applicable)]]+Labour[[#This Row],[Profit ]]</f>
        <v>0</v>
      </c>
    </row>
    <row r="4" spans="2:39" ht="15" customHeight="1" x14ac:dyDescent="0.25">
      <c r="B4" t="s">
        <v>336</v>
      </c>
      <c r="C4" t="s">
        <v>76</v>
      </c>
      <c r="D4" s="37"/>
      <c r="E4" s="61"/>
      <c r="F4" s="61"/>
      <c r="G4" s="61"/>
      <c r="H4" s="61"/>
      <c r="I4" s="61"/>
      <c r="J4" s="61"/>
      <c r="K4" s="61"/>
      <c r="L4" s="61"/>
      <c r="M4" s="61"/>
      <c r="N4" s="61"/>
      <c r="O4" s="55"/>
      <c r="P4" s="55"/>
      <c r="Q4" s="55"/>
      <c r="R4" s="55"/>
      <c r="S4" s="55"/>
      <c r="T4" s="55"/>
      <c r="U4" s="55"/>
      <c r="V4" s="55"/>
      <c r="W4" s="55"/>
      <c r="X4" s="55"/>
      <c r="Y4" s="5">
        <f t="array" ref="Y4">SUMPRODUCT(Labour[[#This Row],[Man-Days
2022]:[Man-Days
2031]],Labour[[#This Row],[Lab-rate
2022]:[Lab-rate
2031]])</f>
        <v>0</v>
      </c>
      <c r="Z4" s="9"/>
      <c r="AA4" s="60">
        <f>(Labour[[#This Row],[Extended cost]]+Labour[[#This Row],[Expat Allowance (ONLY if applicable)]])*$AF$2</f>
        <v>0</v>
      </c>
      <c r="AB4" s="60">
        <f>Labour[[#This Row],[Extended cost]]+Labour[[#This Row],[Expat Allowance (ONLY if applicable)]]+Labour[[#This Row],[Profit ]]</f>
        <v>0</v>
      </c>
    </row>
    <row r="5" spans="2:39" ht="15" customHeight="1" x14ac:dyDescent="0.25">
      <c r="B5" t="s">
        <v>337</v>
      </c>
      <c r="C5" t="s">
        <v>76</v>
      </c>
      <c r="D5" s="37"/>
      <c r="E5" s="61"/>
      <c r="F5" s="61"/>
      <c r="G5" s="61"/>
      <c r="H5" s="61"/>
      <c r="I5" s="61"/>
      <c r="J5" s="61"/>
      <c r="K5" s="61"/>
      <c r="L5" s="61"/>
      <c r="M5" s="61"/>
      <c r="N5" s="61"/>
      <c r="O5" s="55"/>
      <c r="P5" s="55"/>
      <c r="Q5" s="55"/>
      <c r="R5" s="55"/>
      <c r="S5" s="55"/>
      <c r="T5" s="55"/>
      <c r="U5" s="55"/>
      <c r="V5" s="55"/>
      <c r="W5" s="55"/>
      <c r="X5" s="55"/>
      <c r="Y5" s="5">
        <f t="array" ref="Y5">SUMPRODUCT(Labour[[#This Row],[Man-Days
2022]:[Man-Days
2031]],Labour[[#This Row],[Lab-rate
2022]:[Lab-rate
2031]])</f>
        <v>0</v>
      </c>
      <c r="Z5" s="9"/>
      <c r="AA5" s="60">
        <f>(Labour[[#This Row],[Extended cost]]+Labour[[#This Row],[Expat Allowance (ONLY if applicable)]])*$AF$2</f>
        <v>0</v>
      </c>
      <c r="AB5" s="60">
        <f>Labour[[#This Row],[Extended cost]]+Labour[[#This Row],[Expat Allowance (ONLY if applicable)]]+Labour[[#This Row],[Profit ]]</f>
        <v>0</v>
      </c>
    </row>
    <row r="6" spans="2:39" x14ac:dyDescent="0.25">
      <c r="B6" t="s">
        <v>59</v>
      </c>
      <c r="D6" s="218"/>
      <c r="O6" s="218"/>
      <c r="P6" s="218"/>
      <c r="Q6" s="218"/>
      <c r="R6" s="218"/>
      <c r="S6" s="218"/>
      <c r="T6" s="218"/>
      <c r="U6" s="218"/>
      <c r="V6" s="218"/>
      <c r="W6" s="218"/>
      <c r="X6" s="218"/>
      <c r="Y6" s="218"/>
      <c r="AA6" s="218"/>
      <c r="AB6" s="186">
        <f>SUBTOTAL(109,Labour[Fully burdened cost])</f>
        <v>0</v>
      </c>
      <c r="AC6" s="218"/>
    </row>
  </sheetData>
  <mergeCells count="1">
    <mergeCell ref="AE1:AF1"/>
  </mergeCells>
  <dataValidations count="2">
    <dataValidation type="list" allowBlank="1" showInputMessage="1" showErrorMessage="1" sqref="B3:B5" xr:uid="{00000000-0002-0000-0400-000000000000}">
      <formula1>Clin_List</formula1>
    </dataValidation>
    <dataValidation type="list" allowBlank="1" showInputMessage="1" showErrorMessage="1" sqref="D3:D5" xr:uid="{00000000-0002-0000-04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AF6"/>
  <sheetViews>
    <sheetView zoomScaleNormal="100" workbookViewId="0">
      <selection activeCell="P2" sqref="P2:Y2"/>
    </sheetView>
  </sheetViews>
  <sheetFormatPr defaultRowHeight="15" x14ac:dyDescent="0.2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28515625" style="7" customWidth="1"/>
    <col min="29" max="29" width="26" customWidth="1"/>
    <col min="30" max="30" width="3.7109375" customWidth="1"/>
  </cols>
  <sheetData>
    <row r="1" spans="2:32" ht="113.25" x14ac:dyDescent="0.25">
      <c r="B1" s="211" t="s">
        <v>334</v>
      </c>
      <c r="C1" s="211" t="s">
        <v>228</v>
      </c>
      <c r="D1" s="211" t="s">
        <v>229</v>
      </c>
      <c r="E1" s="211" t="s">
        <v>225</v>
      </c>
      <c r="F1" s="211" t="s">
        <v>151</v>
      </c>
      <c r="G1" s="211" t="s">
        <v>152</v>
      </c>
      <c r="H1" s="211" t="s">
        <v>153</v>
      </c>
      <c r="I1" s="211" t="s">
        <v>154</v>
      </c>
      <c r="J1" s="211" t="s">
        <v>155</v>
      </c>
      <c r="K1" s="211" t="s">
        <v>156</v>
      </c>
      <c r="L1" s="211" t="s">
        <v>157</v>
      </c>
      <c r="M1" s="211" t="s">
        <v>158</v>
      </c>
      <c r="N1" s="211" t="s">
        <v>159</v>
      </c>
      <c r="O1" s="211" t="s">
        <v>160</v>
      </c>
      <c r="P1" s="211" t="s">
        <v>168</v>
      </c>
      <c r="Q1" s="211" t="s">
        <v>169</v>
      </c>
      <c r="R1" s="211" t="s">
        <v>170</v>
      </c>
      <c r="S1" s="211" t="s">
        <v>171</v>
      </c>
      <c r="T1" s="211" t="s">
        <v>172</v>
      </c>
      <c r="U1" s="211" t="s">
        <v>173</v>
      </c>
      <c r="V1" s="211" t="s">
        <v>174</v>
      </c>
      <c r="W1" s="211" t="s">
        <v>175</v>
      </c>
      <c r="X1" s="211" t="s">
        <v>176</v>
      </c>
      <c r="Y1" s="211" t="s">
        <v>177</v>
      </c>
      <c r="Z1" s="211" t="s">
        <v>230</v>
      </c>
      <c r="AA1" s="211" t="s">
        <v>227</v>
      </c>
      <c r="AB1" s="211" t="s">
        <v>222</v>
      </c>
      <c r="AC1" s="212" t="s">
        <v>223</v>
      </c>
      <c r="AD1" s="213"/>
      <c r="AE1" s="245" t="s">
        <v>107</v>
      </c>
      <c r="AF1" s="245"/>
    </row>
    <row r="2" spans="2:32" ht="30" x14ac:dyDescent="0.25">
      <c r="B2" s="1" t="s">
        <v>12</v>
      </c>
      <c r="C2" s="1" t="s">
        <v>88</v>
      </c>
      <c r="D2" s="38" t="s">
        <v>3</v>
      </c>
      <c r="E2" s="11" t="s">
        <v>86</v>
      </c>
      <c r="F2" s="13" t="s">
        <v>161</v>
      </c>
      <c r="G2" s="13" t="s">
        <v>162</v>
      </c>
      <c r="H2" s="13" t="s">
        <v>163</v>
      </c>
      <c r="I2" s="13" t="s">
        <v>164</v>
      </c>
      <c r="J2" s="13" t="s">
        <v>165</v>
      </c>
      <c r="K2" s="13" t="s">
        <v>166</v>
      </c>
      <c r="L2" s="13" t="s">
        <v>167</v>
      </c>
      <c r="M2" s="13" t="s">
        <v>185</v>
      </c>
      <c r="N2" s="13" t="s">
        <v>342</v>
      </c>
      <c r="O2" s="13" t="s">
        <v>343</v>
      </c>
      <c r="P2" s="13" t="s">
        <v>209</v>
      </c>
      <c r="Q2" s="13" t="s">
        <v>210</v>
      </c>
      <c r="R2" s="13" t="s">
        <v>211</v>
      </c>
      <c r="S2" s="13" t="s">
        <v>212</v>
      </c>
      <c r="T2" s="13" t="s">
        <v>213</v>
      </c>
      <c r="U2" s="13" t="s">
        <v>214</v>
      </c>
      <c r="V2" s="13" t="s">
        <v>215</v>
      </c>
      <c r="W2" s="13" t="s">
        <v>216</v>
      </c>
      <c r="X2" s="13" t="s">
        <v>344</v>
      </c>
      <c r="Y2" s="13" t="s">
        <v>345</v>
      </c>
      <c r="Z2" s="13" t="s">
        <v>72</v>
      </c>
      <c r="AA2" s="13" t="s">
        <v>2</v>
      </c>
      <c r="AB2" s="12" t="s">
        <v>87</v>
      </c>
      <c r="AC2" s="12" t="s">
        <v>43</v>
      </c>
      <c r="AE2" s="157" t="s">
        <v>103</v>
      </c>
      <c r="AF2" s="54">
        <v>0</v>
      </c>
    </row>
    <row r="3" spans="2:32" x14ac:dyDescent="0.25">
      <c r="B3" t="s">
        <v>335</v>
      </c>
      <c r="C3" t="s">
        <v>50</v>
      </c>
      <c r="D3" t="s">
        <v>52</v>
      </c>
      <c r="E3" s="37"/>
      <c r="F3" s="150"/>
      <c r="G3" s="150"/>
      <c r="H3" s="150"/>
      <c r="I3" s="150"/>
      <c r="J3" s="150"/>
      <c r="K3" s="150"/>
      <c r="L3" s="150"/>
      <c r="M3" s="150"/>
      <c r="N3" s="150"/>
      <c r="O3" s="150"/>
      <c r="P3" s="149"/>
      <c r="Q3" s="149"/>
      <c r="R3" s="149"/>
      <c r="S3" s="149"/>
      <c r="T3" s="149"/>
      <c r="U3" s="149"/>
      <c r="V3" s="149"/>
      <c r="W3" s="149"/>
      <c r="X3" s="149"/>
      <c r="Y3" s="149"/>
      <c r="Z3" s="60">
        <f t="array" ref="Z3">SUMPRODUCT(Material[[#This Row],[Quantity
2022]:[Quantity
2031]],Material[[#This Row],[Unit cost
2022]:[Unit cost
2031]])</f>
        <v>0</v>
      </c>
      <c r="AA3" s="60">
        <f>Material[[#This Row],[Extended cost]]*$AF$2</f>
        <v>0</v>
      </c>
      <c r="AB3" s="60">
        <f>Material[[#This Row],[Extended cost]]+Material[[#This Row],[Profit]]</f>
        <v>0</v>
      </c>
      <c r="AC3" s="7"/>
    </row>
    <row r="4" spans="2:32" x14ac:dyDescent="0.25">
      <c r="B4" t="s">
        <v>336</v>
      </c>
      <c r="C4" t="s">
        <v>50</v>
      </c>
      <c r="D4" t="s">
        <v>52</v>
      </c>
      <c r="E4" s="37"/>
      <c r="F4" s="150"/>
      <c r="G4" s="150"/>
      <c r="H4" s="150"/>
      <c r="I4" s="150"/>
      <c r="J4" s="150"/>
      <c r="K4" s="150"/>
      <c r="L4" s="150"/>
      <c r="M4" s="150"/>
      <c r="N4" s="150"/>
      <c r="O4" s="150"/>
      <c r="P4" s="149"/>
      <c r="Q4" s="149"/>
      <c r="R4" s="149"/>
      <c r="S4" s="149"/>
      <c r="T4" s="149"/>
      <c r="U4" s="149"/>
      <c r="V4" s="149"/>
      <c r="W4" s="149"/>
      <c r="X4" s="149"/>
      <c r="Y4" s="149"/>
      <c r="Z4" s="60">
        <f t="array" ref="Z4">SUMPRODUCT(Material[[#This Row],[Quantity
2022]:[Quantity
2031]],Material[[#This Row],[Unit cost
2022]:[Unit cost
2031]])</f>
        <v>0</v>
      </c>
      <c r="AA4" s="60">
        <f>Material[[#This Row],[Extended cost]]*$AF$2</f>
        <v>0</v>
      </c>
      <c r="AB4" s="60">
        <f>Material[[#This Row],[Extended cost]]+Material[[#This Row],[Profit]]</f>
        <v>0</v>
      </c>
      <c r="AC4" s="7"/>
    </row>
    <row r="5" spans="2:32" x14ac:dyDescent="0.25">
      <c r="B5" t="s">
        <v>337</v>
      </c>
      <c r="C5" t="s">
        <v>50</v>
      </c>
      <c r="D5" t="s">
        <v>52</v>
      </c>
      <c r="E5" s="37"/>
      <c r="F5" s="150"/>
      <c r="G5" s="150"/>
      <c r="H5" s="150"/>
      <c r="I5" s="150"/>
      <c r="J5" s="150"/>
      <c r="K5" s="150"/>
      <c r="L5" s="150"/>
      <c r="M5" s="150"/>
      <c r="N5" s="150"/>
      <c r="O5" s="150"/>
      <c r="P5" s="149"/>
      <c r="Q5" s="149"/>
      <c r="R5" s="149"/>
      <c r="S5" s="149"/>
      <c r="T5" s="149"/>
      <c r="U5" s="149"/>
      <c r="V5" s="149"/>
      <c r="W5" s="149"/>
      <c r="X5" s="149"/>
      <c r="Y5" s="149"/>
      <c r="Z5" s="60">
        <f t="array" ref="Z5">SUMPRODUCT(Material[[#This Row],[Quantity
2022]:[Quantity
2031]],Material[[#This Row],[Unit cost
2022]:[Unit cost
2031]])</f>
        <v>0</v>
      </c>
      <c r="AA5" s="60">
        <f>Material[[#This Row],[Extended cost]]*$AF$2</f>
        <v>0</v>
      </c>
      <c r="AB5" s="60">
        <f>Material[[#This Row],[Extended cost]]+Material[[#This Row],[Profit]]</f>
        <v>0</v>
      </c>
      <c r="AC5" s="7"/>
    </row>
    <row r="6" spans="2:32" x14ac:dyDescent="0.25">
      <c r="B6" t="s">
        <v>59</v>
      </c>
      <c r="F6" s="218"/>
      <c r="P6" s="218"/>
      <c r="Q6" s="218"/>
      <c r="R6" s="218"/>
      <c r="S6" s="218"/>
      <c r="T6" s="218"/>
      <c r="U6" s="218"/>
      <c r="V6" s="218"/>
      <c r="W6" s="218"/>
      <c r="X6" s="218"/>
      <c r="Y6" s="218"/>
      <c r="Z6" s="186"/>
      <c r="AA6" s="186"/>
      <c r="AB6" s="186">
        <f>SUBTOTAL(109,Material[Fully burdened cost])</f>
        <v>0</v>
      </c>
      <c r="AC6" s="218"/>
    </row>
  </sheetData>
  <mergeCells count="1">
    <mergeCell ref="AE1:AF1"/>
  </mergeCells>
  <dataValidations count="2">
    <dataValidation type="list" allowBlank="1" showInputMessage="1" showErrorMessage="1" sqref="B3:B5" xr:uid="{00000000-0002-0000-0500-000000000000}">
      <formula1>Clin_List</formula1>
    </dataValidation>
    <dataValidation type="list" allowBlank="1" showInputMessage="1" showErrorMessage="1" sqref="E3:E5" xr:uid="{00000000-0002-0000-05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B1:P6"/>
  <sheetViews>
    <sheetView zoomScaleNormal="100" workbookViewId="0">
      <selection activeCell="B2" sqref="B2"/>
    </sheetView>
  </sheetViews>
  <sheetFormatPr defaultRowHeight="15" x14ac:dyDescent="0.25"/>
  <cols>
    <col min="1" max="1" width="1.7109375" customWidth="1"/>
    <col min="2" max="2" width="20.7109375" customWidth="1"/>
    <col min="3" max="3" width="27" customWidth="1"/>
    <col min="4" max="4" width="8" customWidth="1"/>
    <col min="5" max="5" width="13.5703125" customWidth="1"/>
    <col min="6" max="6" width="9.7109375" customWidth="1"/>
    <col min="7" max="7" width="11.28515625" customWidth="1"/>
    <col min="8" max="8" width="14.42578125" bestFit="1" customWidth="1"/>
    <col min="9" max="9" width="16.28515625" bestFit="1" customWidth="1"/>
    <col min="10" max="10" width="13.28515625" customWidth="1"/>
    <col min="11" max="11" width="16.28515625" bestFit="1" customWidth="1"/>
    <col min="12" max="12" width="17" customWidth="1"/>
    <col min="13" max="13" width="12.28515625" bestFit="1" customWidth="1"/>
    <col min="14" max="14" width="3.7109375" customWidth="1"/>
  </cols>
  <sheetData>
    <row r="1" spans="2:16" ht="113.25" x14ac:dyDescent="0.25">
      <c r="B1" s="211" t="s">
        <v>334</v>
      </c>
      <c r="C1" s="211" t="s">
        <v>231</v>
      </c>
      <c r="D1" s="211" t="s">
        <v>232</v>
      </c>
      <c r="E1" s="211" t="s">
        <v>225</v>
      </c>
      <c r="F1" s="211" t="s">
        <v>233</v>
      </c>
      <c r="G1" s="211" t="s">
        <v>234</v>
      </c>
      <c r="H1" s="211" t="s">
        <v>235</v>
      </c>
      <c r="I1" s="211" t="s">
        <v>236</v>
      </c>
      <c r="J1" s="211" t="s">
        <v>237</v>
      </c>
      <c r="K1" s="211" t="s">
        <v>218</v>
      </c>
      <c r="L1" s="211" t="s">
        <v>227</v>
      </c>
      <c r="M1" s="211" t="s">
        <v>108</v>
      </c>
      <c r="N1" s="213"/>
      <c r="O1" s="245" t="s">
        <v>217</v>
      </c>
      <c r="P1" s="245"/>
    </row>
    <row r="2" spans="2:16" s="2" customFormat="1" ht="30" x14ac:dyDescent="0.25">
      <c r="B2" s="3" t="s">
        <v>12</v>
      </c>
      <c r="C2" s="3" t="s">
        <v>73</v>
      </c>
      <c r="D2" s="3" t="s">
        <v>5</v>
      </c>
      <c r="E2" s="3" t="s">
        <v>0</v>
      </c>
      <c r="F2" s="3" t="s">
        <v>180</v>
      </c>
      <c r="G2" s="3" t="s">
        <v>179</v>
      </c>
      <c r="H2" s="3" t="s">
        <v>178</v>
      </c>
      <c r="I2" s="3" t="s">
        <v>110</v>
      </c>
      <c r="J2" s="30" t="s">
        <v>7</v>
      </c>
      <c r="K2" s="30" t="s">
        <v>72</v>
      </c>
      <c r="L2" s="30" t="s">
        <v>2</v>
      </c>
      <c r="M2" s="30" t="s">
        <v>21</v>
      </c>
      <c r="N2" s="30"/>
      <c r="O2" s="157" t="s">
        <v>103</v>
      </c>
      <c r="P2" s="54">
        <v>0</v>
      </c>
    </row>
    <row r="3" spans="2:16" x14ac:dyDescent="0.25">
      <c r="B3" t="s">
        <v>335</v>
      </c>
      <c r="C3" t="s">
        <v>77</v>
      </c>
      <c r="E3" s="5"/>
      <c r="F3" s="61"/>
      <c r="G3" s="61"/>
      <c r="H3" s="61"/>
      <c r="I3" s="60"/>
      <c r="J3" s="60"/>
      <c r="K3" s="210">
        <f>Travel[[#This Row],[Nr of
trips]]*Travel[[#This Row],[Nr of
people]]*Travel[[#This Row],[Cost per roundtrip]]+Travel[[#This Row],[Nr of
trips]]*Travel[[#This Row],[Nr of
people]]*Travel[[#This Row],[Nr of Days
per trip]]*Travel[[#This Row],[Per Diem]]</f>
        <v>0</v>
      </c>
      <c r="L3" s="60">
        <f>Travel[[#This Row],[Extended cost]]*$P$2</f>
        <v>0</v>
      </c>
      <c r="M3" s="60">
        <f>Travel[[#This Row],[Extended cost]]+Travel[[#This Row],[Profit]]</f>
        <v>0</v>
      </c>
    </row>
    <row r="4" spans="2:16" x14ac:dyDescent="0.25">
      <c r="B4" t="s">
        <v>336</v>
      </c>
      <c r="C4" t="s">
        <v>77</v>
      </c>
      <c r="E4" s="5"/>
      <c r="F4" s="61"/>
      <c r="G4" s="61"/>
      <c r="H4" s="61"/>
      <c r="I4" s="60"/>
      <c r="J4" s="60"/>
      <c r="K4" s="210">
        <f>Travel[[#This Row],[Nr of
trips]]*Travel[[#This Row],[Nr of
people]]*Travel[[#This Row],[Cost per roundtrip]]+Travel[[#This Row],[Nr of
trips]]*Travel[[#This Row],[Nr of
people]]*Travel[[#This Row],[Nr of Days
per trip]]*Travel[[#This Row],[Per Diem]]</f>
        <v>0</v>
      </c>
      <c r="L4" s="60">
        <f>Travel[[#This Row],[Extended cost]]*$P$2</f>
        <v>0</v>
      </c>
      <c r="M4" s="60">
        <f>Travel[[#This Row],[Extended cost]]+Travel[[#This Row],[Profit]]</f>
        <v>0</v>
      </c>
    </row>
    <row r="5" spans="2:16" x14ac:dyDescent="0.25">
      <c r="B5" t="s">
        <v>337</v>
      </c>
      <c r="C5" t="s">
        <v>77</v>
      </c>
      <c r="E5" s="39"/>
      <c r="F5" s="61"/>
      <c r="G5" s="61"/>
      <c r="H5" s="61"/>
      <c r="I5" s="60"/>
      <c r="J5" s="60"/>
      <c r="K5" s="210">
        <f>Travel[[#This Row],[Nr of
trips]]*Travel[[#This Row],[Nr of
people]]*Travel[[#This Row],[Cost per roundtrip]]+Travel[[#This Row],[Nr of
trips]]*Travel[[#This Row],[Nr of
people]]*Travel[[#This Row],[Nr of Days
per trip]]*Travel[[#This Row],[Per Diem]]</f>
        <v>0</v>
      </c>
      <c r="L5" s="60">
        <f>Travel[[#This Row],[Extended cost]]*$P$2</f>
        <v>0</v>
      </c>
      <c r="M5" s="60">
        <f>Travel[[#This Row],[Extended cost]]+Travel[[#This Row],[Profit]]</f>
        <v>0</v>
      </c>
    </row>
    <row r="6" spans="2:16" x14ac:dyDescent="0.25">
      <c r="B6" t="s">
        <v>59</v>
      </c>
      <c r="I6" s="186"/>
      <c r="J6" s="186"/>
      <c r="K6" s="186"/>
      <c r="L6" s="186"/>
      <c r="M6" s="186">
        <f>SUBTOTAL(109,Travel[Total Cost])</f>
        <v>0</v>
      </c>
    </row>
  </sheetData>
  <mergeCells count="1">
    <mergeCell ref="O1:P1"/>
  </mergeCells>
  <dataValidations count="2">
    <dataValidation type="list" allowBlank="1" showInputMessage="1" showErrorMessage="1" sqref="B3:B5" xr:uid="{00000000-0002-0000-0600-000000000000}">
      <formula1>Clin_List</formula1>
    </dataValidation>
    <dataValidation type="list" allowBlank="1" showInputMessage="1" showErrorMessage="1" sqref="E3:E5" xr:uid="{00000000-0002-0000-06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O6"/>
  <sheetViews>
    <sheetView zoomScaleNormal="100" workbookViewId="0">
      <selection activeCell="D2" sqref="D2"/>
    </sheetView>
  </sheetViews>
  <sheetFormatPr defaultRowHeight="15" x14ac:dyDescent="0.25"/>
  <cols>
    <col min="1" max="1" width="1.7109375" customWidth="1"/>
    <col min="2" max="2" width="20.7109375" customWidth="1"/>
    <col min="3" max="3" width="26.7109375" bestFit="1" customWidth="1"/>
    <col min="4" max="4" width="19.28515625" bestFit="1" customWidth="1"/>
    <col min="5" max="5" width="13.28515625" customWidth="1"/>
    <col min="6" max="6" width="17.28515625" customWidth="1"/>
    <col min="7" max="7" width="12.42578125" customWidth="1"/>
    <col min="8" max="8" width="11" bestFit="1" customWidth="1"/>
    <col min="9" max="10" width="10.42578125" customWidth="1"/>
    <col min="11" max="11" width="12.42578125" customWidth="1"/>
    <col min="12" max="12" width="13.28515625" customWidth="1"/>
    <col min="13" max="13" width="3.7109375" customWidth="1"/>
  </cols>
  <sheetData>
    <row r="1" spans="2:15" ht="180.75" x14ac:dyDescent="0.25">
      <c r="B1" s="211" t="s">
        <v>334</v>
      </c>
      <c r="C1" s="211" t="s">
        <v>238</v>
      </c>
      <c r="D1" s="211" t="s">
        <v>239</v>
      </c>
      <c r="E1" s="211" t="s">
        <v>240</v>
      </c>
      <c r="F1" s="211" t="s">
        <v>225</v>
      </c>
      <c r="G1" s="211" t="s">
        <v>241</v>
      </c>
      <c r="H1" s="211" t="s">
        <v>242</v>
      </c>
      <c r="I1" s="211" t="s">
        <v>243</v>
      </c>
      <c r="J1" s="211" t="s">
        <v>218</v>
      </c>
      <c r="K1" s="211" t="s">
        <v>221</v>
      </c>
      <c r="L1" s="211" t="s">
        <v>109</v>
      </c>
      <c r="M1" s="213"/>
      <c r="N1" s="245" t="s">
        <v>219</v>
      </c>
      <c r="O1" s="245"/>
    </row>
    <row r="2" spans="2:15" ht="30" x14ac:dyDescent="0.25">
      <c r="B2" s="1" t="s">
        <v>12</v>
      </c>
      <c r="C2" s="1" t="s">
        <v>54</v>
      </c>
      <c r="D2" s="1" t="s">
        <v>3</v>
      </c>
      <c r="E2" s="1" t="s">
        <v>5</v>
      </c>
      <c r="F2" s="3" t="s">
        <v>0</v>
      </c>
      <c r="G2" s="3" t="s">
        <v>220</v>
      </c>
      <c r="H2" s="1" t="s">
        <v>1</v>
      </c>
      <c r="I2" s="1" t="s">
        <v>4</v>
      </c>
      <c r="J2" s="30" t="s">
        <v>72</v>
      </c>
      <c r="K2" s="30" t="s">
        <v>2</v>
      </c>
      <c r="L2" s="6" t="s">
        <v>21</v>
      </c>
      <c r="N2" s="157" t="s">
        <v>103</v>
      </c>
      <c r="O2" s="54">
        <v>0</v>
      </c>
    </row>
    <row r="3" spans="2:15" x14ac:dyDescent="0.25">
      <c r="B3" t="s">
        <v>335</v>
      </c>
      <c r="C3" t="s">
        <v>78</v>
      </c>
      <c r="E3" s="8"/>
      <c r="F3" s="37"/>
      <c r="G3" s="37"/>
      <c r="H3" s="61"/>
      <c r="I3" s="60"/>
      <c r="J3" s="60">
        <f>ODC[[#This Row],[Quantity]]*ODC[[#This Row],[Unit cost ]]</f>
        <v>0</v>
      </c>
      <c r="K3" s="60">
        <f>ODC[[#This Row],[Extended cost]]*$O$2</f>
        <v>0</v>
      </c>
      <c r="L3" s="60">
        <f>ODC[[#This Row],[Extended cost]]+ODC[[#This Row],[Profit]]</f>
        <v>0</v>
      </c>
    </row>
    <row r="4" spans="2:15" x14ac:dyDescent="0.25">
      <c r="B4" t="s">
        <v>336</v>
      </c>
      <c r="C4" t="s">
        <v>78</v>
      </c>
      <c r="E4" s="8"/>
      <c r="F4" s="37"/>
      <c r="G4" s="62"/>
      <c r="H4" s="61"/>
      <c r="I4" s="60"/>
      <c r="J4" s="60">
        <f>ODC[[#This Row],[Quantity]]*ODC[[#This Row],[Unit cost ]]</f>
        <v>0</v>
      </c>
      <c r="K4" s="60">
        <f>ODC[[#This Row],[Extended cost]]*$O$2</f>
        <v>0</v>
      </c>
      <c r="L4" s="60">
        <f>ODC[[#This Row],[Extended cost]]+ODC[[#This Row],[Profit]]</f>
        <v>0</v>
      </c>
    </row>
    <row r="5" spans="2:15" x14ac:dyDescent="0.25">
      <c r="B5" t="s">
        <v>337</v>
      </c>
      <c r="C5" t="s">
        <v>78</v>
      </c>
      <c r="E5" s="8"/>
      <c r="F5" s="37"/>
      <c r="G5" s="62"/>
      <c r="H5" s="61"/>
      <c r="I5" s="60"/>
      <c r="J5" s="60">
        <f>ODC[[#This Row],[Quantity]]*ODC[[#This Row],[Unit cost ]]</f>
        <v>0</v>
      </c>
      <c r="K5" s="60">
        <f>ODC[[#This Row],[Extended cost]]*$O$2</f>
        <v>0</v>
      </c>
      <c r="L5" s="60">
        <f>ODC[[#This Row],[Extended cost]]+ODC[[#This Row],[Profit]]</f>
        <v>0</v>
      </c>
    </row>
    <row r="6" spans="2:15" x14ac:dyDescent="0.25">
      <c r="B6" t="s">
        <v>59</v>
      </c>
      <c r="I6" s="186"/>
      <c r="J6" s="186"/>
      <c r="K6" s="186"/>
      <c r="L6" s="186">
        <f>SUBTOTAL(109,ODC[Total Cost])</f>
        <v>0</v>
      </c>
    </row>
  </sheetData>
  <mergeCells count="1">
    <mergeCell ref="N1:O1"/>
  </mergeCells>
  <dataValidations count="2">
    <dataValidation type="list" allowBlank="1" showInputMessage="1" showErrorMessage="1" sqref="B3:B5" xr:uid="{00000000-0002-0000-0700-000000000000}">
      <formula1>Clin_List</formula1>
    </dataValidation>
    <dataValidation type="list" allowBlank="1" showInputMessage="1" showErrorMessage="1" sqref="F3:F5" xr:uid="{00000000-0002-0000-0700-000001000000}">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 xml:space="preserve">&amp;CNATO UNCLASSIFIED&amp;RRFQ-CO-115283-NATINAMDS </oddHeader>
    <oddFooter xml:space="preserve">&amp;CNATO UNCLASSIFIED&amp;RRFQ-CO-115283-NATINAMDS </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1:H34"/>
  <sheetViews>
    <sheetView zoomScaleNormal="100" workbookViewId="0">
      <selection activeCell="B3" sqref="B3"/>
    </sheetView>
  </sheetViews>
  <sheetFormatPr defaultRowHeight="15" x14ac:dyDescent="0.25"/>
  <cols>
    <col min="1" max="1" width="1.7109375" customWidth="1"/>
    <col min="2" max="2" width="28.5703125" bestFit="1" customWidth="1"/>
    <col min="3" max="3" width="15.7109375" bestFit="1" customWidth="1"/>
    <col min="4" max="7" width="25.7109375" customWidth="1"/>
    <col min="8" max="8" width="26.28515625" bestFit="1" customWidth="1"/>
    <col min="9" max="9" width="50" bestFit="1" customWidth="1"/>
    <col min="10" max="10" width="3.5703125" bestFit="1" customWidth="1"/>
  </cols>
  <sheetData>
    <row r="1" spans="2:8" ht="48.75" x14ac:dyDescent="0.25">
      <c r="B1" s="50" t="s">
        <v>334</v>
      </c>
      <c r="C1" s="50" t="s">
        <v>96</v>
      </c>
      <c r="D1" s="50" t="s">
        <v>98</v>
      </c>
      <c r="F1" s="173" t="s">
        <v>92</v>
      </c>
      <c r="G1" s="40"/>
      <c r="H1" s="40"/>
    </row>
    <row r="2" spans="2:8" x14ac:dyDescent="0.25">
      <c r="B2" s="49" t="s">
        <v>14</v>
      </c>
      <c r="C2" s="49" t="s">
        <v>97</v>
      </c>
      <c r="D2" s="49" t="s">
        <v>22</v>
      </c>
      <c r="F2" s="44" t="s">
        <v>9</v>
      </c>
      <c r="G2" s="44" t="s">
        <v>10</v>
      </c>
      <c r="H2" s="44"/>
    </row>
    <row r="3" spans="2:8" x14ac:dyDescent="0.25">
      <c r="B3" s="160" t="s">
        <v>99</v>
      </c>
      <c r="C3" s="160"/>
      <c r="D3" s="161">
        <v>0</v>
      </c>
      <c r="F3" s="45" t="s">
        <v>74</v>
      </c>
      <c r="G3" s="45"/>
      <c r="H3" s="46">
        <v>0.02</v>
      </c>
    </row>
    <row r="4" spans="2:8" x14ac:dyDescent="0.25">
      <c r="B4" s="160" t="s">
        <v>99</v>
      </c>
      <c r="C4" s="160"/>
      <c r="D4" s="161">
        <v>0</v>
      </c>
      <c r="F4" s="45" t="s">
        <v>51</v>
      </c>
      <c r="G4" s="45"/>
      <c r="H4" s="46">
        <v>0.02</v>
      </c>
    </row>
    <row r="5" spans="2:8" x14ac:dyDescent="0.25">
      <c r="B5" s="160" t="s">
        <v>99</v>
      </c>
      <c r="C5" s="160"/>
      <c r="D5" s="161">
        <v>0</v>
      </c>
      <c r="F5" s="45" t="s">
        <v>17</v>
      </c>
      <c r="G5" s="45"/>
      <c r="H5" s="46">
        <v>0.02</v>
      </c>
    </row>
    <row r="6" spans="2:8" ht="23.25" x14ac:dyDescent="0.25">
      <c r="B6" s="160"/>
      <c r="C6" s="160"/>
      <c r="D6" s="161"/>
      <c r="F6" s="45" t="s">
        <v>93</v>
      </c>
      <c r="G6" s="183" t="s">
        <v>111</v>
      </c>
      <c r="H6" s="46" t="s">
        <v>94</v>
      </c>
    </row>
    <row r="7" spans="2:8" x14ac:dyDescent="0.25">
      <c r="B7" s="160"/>
      <c r="C7" s="160"/>
      <c r="D7" s="162"/>
    </row>
    <row r="8" spans="2:8" x14ac:dyDescent="0.25">
      <c r="B8" s="160"/>
      <c r="C8" s="160"/>
      <c r="D8" s="162"/>
    </row>
    <row r="9" spans="2:8" x14ac:dyDescent="0.25">
      <c r="B9" s="160"/>
      <c r="C9" s="160"/>
      <c r="D9" s="161"/>
    </row>
    <row r="10" spans="2:8" s="2" customFormat="1" x14ac:dyDescent="0.25">
      <c r="B10"/>
      <c r="C10"/>
      <c r="D10"/>
      <c r="E10" s="3"/>
      <c r="F10" s="3"/>
      <c r="G10" s="3"/>
    </row>
    <row r="11" spans="2:8" x14ac:dyDescent="0.25">
      <c r="B11" s="47" t="s">
        <v>95</v>
      </c>
      <c r="C11" s="3"/>
      <c r="D11" s="3"/>
    </row>
    <row r="12" spans="2:8" x14ac:dyDescent="0.25">
      <c r="B12" s="48" t="s">
        <v>51</v>
      </c>
      <c r="C12" s="7"/>
    </row>
    <row r="13" spans="2:8" x14ac:dyDescent="0.25">
      <c r="B13" s="48" t="s">
        <v>74</v>
      </c>
    </row>
    <row r="14" spans="2:8" x14ac:dyDescent="0.25">
      <c r="B14" s="48" t="s">
        <v>11</v>
      </c>
    </row>
    <row r="15" spans="2:8" x14ac:dyDescent="0.25">
      <c r="B15" s="48" t="s">
        <v>75</v>
      </c>
    </row>
    <row r="16" spans="2:8" x14ac:dyDescent="0.25">
      <c r="B16" s="48" t="s">
        <v>90</v>
      </c>
    </row>
    <row r="17" spans="2:7" x14ac:dyDescent="0.25">
      <c r="B17" s="48" t="s">
        <v>91</v>
      </c>
    </row>
    <row r="19" spans="2:7" ht="15.75" thickBot="1" x14ac:dyDescent="0.3"/>
    <row r="20" spans="2:7" ht="15.75" thickBot="1" x14ac:dyDescent="0.3">
      <c r="B20" s="172" t="s">
        <v>92</v>
      </c>
    </row>
    <row r="21" spans="2:7" x14ac:dyDescent="0.25">
      <c r="B21" s="174"/>
      <c r="C21" s="175"/>
      <c r="D21" s="176" t="s">
        <v>197</v>
      </c>
      <c r="E21" s="177"/>
      <c r="F21" s="177"/>
      <c r="G21" s="178"/>
    </row>
    <row r="22" spans="2:7" ht="15.75" thickBot="1" x14ac:dyDescent="0.3">
      <c r="B22" s="179" t="s">
        <v>8</v>
      </c>
      <c r="C22" s="180" t="s">
        <v>0</v>
      </c>
      <c r="D22" s="181">
        <v>2022</v>
      </c>
      <c r="E22" s="181">
        <v>2023</v>
      </c>
      <c r="F22" s="181">
        <v>2024</v>
      </c>
      <c r="G22" s="182">
        <v>2025</v>
      </c>
    </row>
    <row r="23" spans="2:7" x14ac:dyDescent="0.25">
      <c r="B23" s="165" t="s">
        <v>196</v>
      </c>
      <c r="C23" s="166" t="s">
        <v>25</v>
      </c>
      <c r="D23" s="167" t="s">
        <v>187</v>
      </c>
      <c r="E23" s="167" t="s">
        <v>187</v>
      </c>
      <c r="F23" s="167" t="s">
        <v>187</v>
      </c>
      <c r="G23" s="168" t="s">
        <v>187</v>
      </c>
    </row>
    <row r="24" spans="2:7" x14ac:dyDescent="0.25">
      <c r="B24" s="165" t="s">
        <v>189</v>
      </c>
      <c r="C24" s="166" t="s">
        <v>25</v>
      </c>
      <c r="D24" s="167" t="s">
        <v>187</v>
      </c>
      <c r="E24" s="167" t="s">
        <v>187</v>
      </c>
      <c r="F24" s="167" t="s">
        <v>187</v>
      </c>
      <c r="G24" s="168" t="s">
        <v>187</v>
      </c>
    </row>
    <row r="25" spans="2:7" x14ac:dyDescent="0.25">
      <c r="B25" s="165" t="s">
        <v>190</v>
      </c>
      <c r="C25" s="166" t="s">
        <v>25</v>
      </c>
      <c r="D25" s="167" t="s">
        <v>187</v>
      </c>
      <c r="E25" s="167" t="s">
        <v>187</v>
      </c>
      <c r="F25" s="167" t="s">
        <v>187</v>
      </c>
      <c r="G25" s="168" t="s">
        <v>187</v>
      </c>
    </row>
    <row r="26" spans="2:7" x14ac:dyDescent="0.25">
      <c r="B26" s="165" t="s">
        <v>191</v>
      </c>
      <c r="C26" s="166" t="s">
        <v>25</v>
      </c>
      <c r="D26" s="167" t="s">
        <v>187</v>
      </c>
      <c r="E26" s="167" t="s">
        <v>187</v>
      </c>
      <c r="F26" s="167" t="s">
        <v>187</v>
      </c>
      <c r="G26" s="168" t="s">
        <v>187</v>
      </c>
    </row>
    <row r="27" spans="2:7" x14ac:dyDescent="0.25">
      <c r="B27" s="165" t="s">
        <v>188</v>
      </c>
      <c r="C27" s="166" t="s">
        <v>25</v>
      </c>
      <c r="D27" s="167" t="s">
        <v>187</v>
      </c>
      <c r="E27" s="167" t="s">
        <v>187</v>
      </c>
      <c r="F27" s="167" t="s">
        <v>187</v>
      </c>
      <c r="G27" s="168" t="s">
        <v>187</v>
      </c>
    </row>
    <row r="28" spans="2:7" x14ac:dyDescent="0.25">
      <c r="B28" s="165" t="s">
        <v>192</v>
      </c>
      <c r="C28" s="166" t="s">
        <v>25</v>
      </c>
      <c r="D28" s="167" t="s">
        <v>187</v>
      </c>
      <c r="E28" s="167" t="s">
        <v>187</v>
      </c>
      <c r="F28" s="167" t="s">
        <v>187</v>
      </c>
      <c r="G28" s="168" t="s">
        <v>187</v>
      </c>
    </row>
    <row r="29" spans="2:7" x14ac:dyDescent="0.25">
      <c r="B29" s="165" t="s">
        <v>193</v>
      </c>
      <c r="C29" s="166" t="s">
        <v>25</v>
      </c>
      <c r="D29" s="167" t="s">
        <v>187</v>
      </c>
      <c r="E29" s="167" t="s">
        <v>187</v>
      </c>
      <c r="F29" s="167" t="s">
        <v>187</v>
      </c>
      <c r="G29" s="168" t="s">
        <v>187</v>
      </c>
    </row>
    <row r="30" spans="2:7" x14ac:dyDescent="0.25">
      <c r="B30" s="165" t="s">
        <v>194</v>
      </c>
      <c r="C30" s="166" t="s">
        <v>25</v>
      </c>
      <c r="D30" s="167" t="s">
        <v>187</v>
      </c>
      <c r="E30" s="167" t="s">
        <v>187</v>
      </c>
      <c r="F30" s="167" t="s">
        <v>187</v>
      </c>
      <c r="G30" s="168" t="s">
        <v>187</v>
      </c>
    </row>
    <row r="31" spans="2:7" x14ac:dyDescent="0.25">
      <c r="B31" s="165" t="s">
        <v>195</v>
      </c>
      <c r="C31" s="166" t="s">
        <v>25</v>
      </c>
      <c r="D31" s="167" t="s">
        <v>187</v>
      </c>
      <c r="E31" s="167" t="s">
        <v>187</v>
      </c>
      <c r="F31" s="167" t="s">
        <v>187</v>
      </c>
      <c r="G31" s="168" t="s">
        <v>187</v>
      </c>
    </row>
    <row r="32" spans="2:7" x14ac:dyDescent="0.25">
      <c r="B32" s="169" t="s">
        <v>187</v>
      </c>
      <c r="C32" s="166" t="s">
        <v>25</v>
      </c>
      <c r="D32" s="167" t="s">
        <v>187</v>
      </c>
      <c r="E32" s="167" t="s">
        <v>187</v>
      </c>
      <c r="F32" s="167" t="s">
        <v>187</v>
      </c>
      <c r="G32" s="168" t="s">
        <v>187</v>
      </c>
    </row>
    <row r="33" spans="2:7" x14ac:dyDescent="0.25">
      <c r="B33" s="165" t="s">
        <v>187</v>
      </c>
      <c r="C33" s="166" t="s">
        <v>25</v>
      </c>
      <c r="D33" s="167" t="s">
        <v>187</v>
      </c>
      <c r="E33" s="167" t="s">
        <v>187</v>
      </c>
      <c r="F33" s="167" t="s">
        <v>187</v>
      </c>
      <c r="G33" s="168" t="s">
        <v>187</v>
      </c>
    </row>
    <row r="34" spans="2:7" ht="15.75" thickBot="1" x14ac:dyDescent="0.3">
      <c r="B34" s="163" t="s">
        <v>187</v>
      </c>
      <c r="C34" s="164" t="s">
        <v>25</v>
      </c>
      <c r="D34" s="170" t="s">
        <v>187</v>
      </c>
      <c r="E34" s="170" t="s">
        <v>187</v>
      </c>
      <c r="F34" s="170" t="s">
        <v>187</v>
      </c>
      <c r="G34" s="171" t="s">
        <v>187</v>
      </c>
    </row>
  </sheetData>
  <dataValidations disablePrompts="1" count="1">
    <dataValidation type="list" allowBlank="1" showInputMessage="1" showErrorMessage="1" sqref="C23:C34" xr:uid="{00000000-0002-0000-0800-000000000000}">
      <formula1>rngCurrencies</formula1>
    </dataValidation>
  </dataValidations>
  <pageMargins left="0.70866141732283472" right="0.70866141732283472" top="0.74803149606299213" bottom="0.74803149606299213" header="0.31496062992125984" footer="0.31496062992125984"/>
  <pageSetup paperSize="9" scale="44" fitToHeight="3" orientation="landscape" horizontalDpi="1200" verticalDpi="1200" r:id="rId1"/>
  <headerFooter>
    <oddHeader xml:space="preserve">&amp;CNATO UNCLASSIFIED&amp;RRFQ-CO-115283-NATINAMDS </oddHeader>
    <oddFooter xml:space="preserve">&amp;CNATO UNCLASSIFIED&amp;RRFQ-CO-115283-NATINAMDS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3"/>
  <sheetViews>
    <sheetView workbookViewId="0">
      <selection activeCell="A8" sqref="A8:A11"/>
    </sheetView>
  </sheetViews>
  <sheetFormatPr defaultRowHeight="15" x14ac:dyDescent="0.25"/>
  <cols>
    <col min="1" max="1" width="13.7109375" customWidth="1"/>
    <col min="2" max="2" width="10.5703125" bestFit="1" customWidth="1"/>
    <col min="3" max="3" width="13.28515625" customWidth="1"/>
    <col min="4" max="5" width="10.5703125" bestFit="1" customWidth="1"/>
    <col min="8" max="8" width="11.28515625" bestFit="1" customWidth="1"/>
  </cols>
  <sheetData>
    <row r="1" spans="1:5" x14ac:dyDescent="0.25">
      <c r="A1" s="187" t="s">
        <v>64</v>
      </c>
    </row>
    <row r="3" spans="1:5" x14ac:dyDescent="0.25">
      <c r="A3" s="1" t="s">
        <v>65</v>
      </c>
    </row>
    <row r="4" spans="1:5" x14ac:dyDescent="0.25">
      <c r="A4" s="1" t="s">
        <v>104</v>
      </c>
    </row>
    <row r="5" spans="1:5" x14ac:dyDescent="0.25">
      <c r="A5" s="1"/>
    </row>
    <row r="6" spans="1:5" ht="30" x14ac:dyDescent="0.25">
      <c r="A6" s="3" t="s">
        <v>199</v>
      </c>
      <c r="B6" s="3" t="s">
        <v>6</v>
      </c>
      <c r="C6" s="3" t="s">
        <v>66</v>
      </c>
      <c r="D6" s="3" t="s">
        <v>67</v>
      </c>
      <c r="E6" s="3" t="s">
        <v>69</v>
      </c>
    </row>
    <row r="7" spans="1:5" x14ac:dyDescent="0.25">
      <c r="B7" s="55"/>
      <c r="C7" s="55"/>
      <c r="D7" s="55"/>
      <c r="E7" s="55"/>
    </row>
    <row r="8" spans="1:5" x14ac:dyDescent="0.25">
      <c r="A8" t="s">
        <v>276</v>
      </c>
      <c r="B8" s="55" t="e">
        <f>INDEX(Labour!AB:AB,MATCH($A8,Labour!B:B,0))</f>
        <v>#N/A</v>
      </c>
      <c r="C8" s="55" t="e">
        <f>INDEX(Material!AB:AB,MATCH($A8,Material!B:B,0))</f>
        <v>#N/A</v>
      </c>
      <c r="D8" s="55" t="e">
        <f>INDEX(Travel!M:M,MATCH($A8,Travel!B:B,0))</f>
        <v>#N/A</v>
      </c>
      <c r="E8" s="55" t="e">
        <f>INDEX(ODC!L:L,MATCH($A8,ODC!B:B,0))</f>
        <v>#N/A</v>
      </c>
    </row>
    <row r="9" spans="1:5" x14ac:dyDescent="0.25">
      <c r="A9" t="s">
        <v>277</v>
      </c>
      <c r="B9" s="55" t="e">
        <f>INDEX(Labour!AB:AB,MATCH($A9,Labour!B:B,0))</f>
        <v>#N/A</v>
      </c>
      <c r="C9" s="55" t="e">
        <f>INDEX(Material!AB:AB,MATCH($A9,Material!B:B,0))</f>
        <v>#N/A</v>
      </c>
      <c r="D9" s="55" t="e">
        <f>INDEX(Travel!M:M,MATCH($A9,Travel!B:B,0))</f>
        <v>#N/A</v>
      </c>
      <c r="E9" s="55" t="e">
        <f>INDEX(ODC!L:L,MATCH($A9,ODC!B:B,0))</f>
        <v>#N/A</v>
      </c>
    </row>
    <row r="10" spans="1:5" x14ac:dyDescent="0.25">
      <c r="A10" t="s">
        <v>278</v>
      </c>
      <c r="B10" s="55" t="e">
        <f>INDEX(Labour!AB:AB,MATCH($A10,Labour!B:B,0))</f>
        <v>#N/A</v>
      </c>
      <c r="C10" s="55" t="e">
        <f>INDEX(Material!AB:AB,MATCH($A10,Material!B:B,0))</f>
        <v>#N/A</v>
      </c>
      <c r="D10" s="55" t="e">
        <f>INDEX(Travel!M:M,MATCH($A10,Travel!B:B,0))</f>
        <v>#N/A</v>
      </c>
      <c r="E10" s="55" t="e">
        <f>INDEX(ODC!L:L,MATCH($A10,ODC!B:B,0))</f>
        <v>#N/A</v>
      </c>
    </row>
    <row r="11" spans="1:5" x14ac:dyDescent="0.25">
      <c r="A11" t="s">
        <v>279</v>
      </c>
      <c r="B11" s="55" t="e">
        <f>INDEX(Labour!AB:AB,MATCH($A11,Labour!B:B,0))</f>
        <v>#N/A</v>
      </c>
      <c r="C11" s="55" t="e">
        <f>INDEX(Material!AB:AB,MATCH($A11,Material!B:B,0))</f>
        <v>#N/A</v>
      </c>
      <c r="D11" s="55" t="e">
        <f>INDEX(Travel!M:M,MATCH($A11,Travel!B:B,0))</f>
        <v>#N/A</v>
      </c>
      <c r="E11" s="55" t="e">
        <f>INDEX(ODC!L:L,MATCH($A11,ODC!B:B,0))</f>
        <v>#N/A</v>
      </c>
    </row>
    <row r="12" spans="1:5" s="184" customFormat="1" ht="12.75" customHeight="1" x14ac:dyDescent="0.25">
      <c r="B12" s="185"/>
      <c r="C12" s="185"/>
      <c r="D12" s="185"/>
      <c r="E12" s="185"/>
    </row>
    <row r="13" spans="1:5" x14ac:dyDescent="0.25">
      <c r="A13" s="58"/>
      <c r="B13" s="57" t="s">
        <v>198</v>
      </c>
      <c r="C13" s="56"/>
      <c r="D13" s="56"/>
      <c r="E13" s="56"/>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0"/>
  <sheetViews>
    <sheetView workbookViewId="0">
      <selection activeCell="E9" sqref="E9"/>
    </sheetView>
  </sheetViews>
  <sheetFormatPr defaultRowHeight="15" x14ac:dyDescent="0.25"/>
  <cols>
    <col min="1" max="1" width="30.5703125" style="10" bestFit="1" customWidth="1"/>
  </cols>
  <sheetData>
    <row r="1" spans="1:1" x14ac:dyDescent="0.25">
      <c r="A1" s="10" t="s">
        <v>200</v>
      </c>
    </row>
    <row r="2" spans="1:1" x14ac:dyDescent="0.25">
      <c r="A2" s="53" t="s">
        <v>25</v>
      </c>
    </row>
    <row r="3" spans="1:1" x14ac:dyDescent="0.25">
      <c r="A3" s="53" t="s">
        <v>26</v>
      </c>
    </row>
    <row r="4" spans="1:1" x14ac:dyDescent="0.25">
      <c r="A4" s="53" t="s">
        <v>27</v>
      </c>
    </row>
    <row r="5" spans="1:1" x14ac:dyDescent="0.25">
      <c r="A5" s="53" t="s">
        <v>28</v>
      </c>
    </row>
    <row r="6" spans="1:1" x14ac:dyDescent="0.25">
      <c r="A6" s="53" t="s">
        <v>29</v>
      </c>
    </row>
    <row r="7" spans="1:1" x14ac:dyDescent="0.25">
      <c r="A7" s="53" t="s">
        <v>30</v>
      </c>
    </row>
    <row r="8" spans="1:1" x14ac:dyDescent="0.25">
      <c r="A8" s="53" t="s">
        <v>31</v>
      </c>
    </row>
    <row r="9" spans="1:1" x14ac:dyDescent="0.25">
      <c r="A9" s="53" t="s">
        <v>32</v>
      </c>
    </row>
    <row r="10" spans="1:1" x14ac:dyDescent="0.25">
      <c r="A10" s="53" t="s">
        <v>33</v>
      </c>
    </row>
    <row r="11" spans="1:1" x14ac:dyDescent="0.25">
      <c r="A11" s="53" t="s">
        <v>34</v>
      </c>
    </row>
    <row r="12" spans="1:1" x14ac:dyDescent="0.25">
      <c r="A12" s="53" t="s">
        <v>35</v>
      </c>
    </row>
    <row r="13" spans="1:1" x14ac:dyDescent="0.25">
      <c r="A13" s="53" t="s">
        <v>245</v>
      </c>
    </row>
    <row r="14" spans="1:1" x14ac:dyDescent="0.25">
      <c r="A14" s="53" t="s">
        <v>36</v>
      </c>
    </row>
    <row r="15" spans="1:1" x14ac:dyDescent="0.25">
      <c r="A15" s="53" t="s">
        <v>37</v>
      </c>
    </row>
    <row r="16" spans="1:1" x14ac:dyDescent="0.25">
      <c r="A16" s="53" t="s">
        <v>38</v>
      </c>
    </row>
    <row r="17" spans="1:1" x14ac:dyDescent="0.25">
      <c r="A17" s="53" t="s">
        <v>39</v>
      </c>
    </row>
    <row r="18" spans="1:1" x14ac:dyDescent="0.25">
      <c r="A18" s="53" t="s">
        <v>40</v>
      </c>
    </row>
    <row r="19" spans="1:1" x14ac:dyDescent="0.25">
      <c r="A19" s="53" t="s">
        <v>41</v>
      </c>
    </row>
    <row r="20" spans="1:1" x14ac:dyDescent="0.25">
      <c r="A20" s="53"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Manager xmlns="629922a9-4219-4aed-b4f8-03e2a50874cc">
      <UserInfo>
        <DisplayName/>
        <AccountId xsi:nil="true"/>
        <AccountType/>
      </UserInfo>
    </ProjectManager>
    <DocSetClassification xmlns="09f5b621-41d4-4be8-8827-cb4d07284778" xsi:nil="true"/>
    <EXO xmlns="629922a9-4219-4aed-b4f8-03e2a50874cc">
      <UserInfo>
        <DisplayName/>
        <AccountId xsi:nil="true"/>
        <AccountType/>
      </UserInfo>
    </EXO>
    <AIRC2POApprover xmlns="09f5b621-41d4-4be8-8827-cb4d07284778">
      <UserInfo>
        <DisplayName/>
        <AccountId xsi:nil="true"/>
        <AccountType/>
      </UserInfo>
    </AIRC2POApprover>
    <CoordDocType xmlns="09f5b621-41d4-4be8-8827-cb4d07284778">1. Draft</CoordDocType>
    <updating xmlns="09f5b621-41d4-4be8-8827-cb4d07284778">
      <Url xsi:nil="true"/>
      <Description xsi:nil="true"/>
    </updating>
    <StaticID xmlns="09f5b621-41d4-4be8-8827-cb4d07284778">0</StaticID>
    <BranchChief xmlns="629922a9-4219-4aed-b4f8-03e2a50874cc">
      <UserInfo>
        <DisplayName/>
        <AccountId xsi:nil="true"/>
        <AccountType/>
      </UserInfo>
    </BranchChief>
    <DCID xmlns="09f5b621-41d4-4be8-8827-cb4d07284778">NCIA-AMDC2-2022-00518</DCID>
    <DocLink xmlns="09f5b621-41d4-4be8-8827-cb4d07284778" xsi:nil="true"/>
    <SectionHead xmlns="629922a9-4219-4aed-b4f8-03e2a50874cc">
      <UserInfo>
        <DisplayName/>
        <AccountId xsi:nil="true"/>
        <AccountType/>
      </UserInfo>
    </SectionHead>
    <ManagedMeta xmlns="09f5b621-41d4-4be8-8827-cb4d07284778">Yes</ManagedMeta>
    <Comments xmlns="09f5b621-41d4-4be8-8827-cb4d07284778" xsi:nil="true"/>
    <DocumentSetDescription xmlns="http://schemas.microsoft.com/sharepoint/v3" xsi:nil="true"/>
    <Reccen xmlns="623f1cae-18bd-4bea-aab5-f371a379d937">
      <Url xsi:nil="true"/>
      <Description xsi:nil="true"/>
    </Reccen>
    <o3210e02eb014ae5ae3d391ae466ec72 xmlns="623f1cae-18bd-4bea-aab5-f371a379d937">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eaa6416d-aa36-4f79-899b-366a7ed67e5c</TermId>
        </TermInfo>
      </Terms>
    </o3210e02eb014ae5ae3d391ae466ec72>
    <DocumentLink xmlns="09f5b621-41d4-4be8-8827-cb4d07284778">
      <Url xsi:nil="true"/>
      <Description xsi:nil="true"/>
    </DocumentLink>
    <Coordinators xmlns="629922a9-4219-4aed-b4f8-03e2a50874cc">
      <UserInfo>
        <DisplayName/>
        <AccountId xsi:nil="true"/>
        <AccountType/>
      </UserInfo>
    </Coordinators>
    <Permission_x0020_Status xmlns="09f5b621-41d4-4be8-8827-cb4d07284778" xsi:nil="true"/>
    <i72f71bb67784fc6a6307c3a0f0437fb xmlns="623f1cae-18bd-4bea-aab5-f371a379d937">
      <Terms xmlns="http://schemas.microsoft.com/office/infopath/2007/PartnerControls">
        <TermInfo xmlns="http://schemas.microsoft.com/office/infopath/2007/PartnerControls">
          <TermName xmlns="http://schemas.microsoft.com/office/infopath/2007/PartnerControls">AMDC2</TermName>
          <TermId xmlns="http://schemas.microsoft.com/office/infopath/2007/PartnerControls">ae760d7f-8eec-4624-836c-abc3091d1479</TermId>
        </TermInfo>
      </Terms>
    </i72f71bb67784fc6a6307c3a0f0437fb>
    <POApproval xmlns="629922a9-4219-4aed-b4f8-03e2a50874cc">
      <UserInfo>
        <DisplayName/>
        <AccountId xsi:nil="true"/>
        <AccountType/>
      </UserInfo>
    </POApproval>
    <f94c6ed88a3240da98fe2c996d6c1986 xmlns="623f1cae-18bd-4bea-aab5-f371a379d937">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d5a93c64-1292-406b-af67-808e6af597a8</TermId>
        </TermInfo>
      </Terms>
    </f94c6ed88a3240da98fe2c996d6c1986>
    <BMDApprover xmlns="09f5b621-41d4-4be8-8827-cb4d07284778">
      <UserInfo>
        <DisplayName/>
        <AccountId xsi:nil="true"/>
        <AccountType/>
      </UserInfo>
    </BMDApprover>
    <info_only xmlns="09f5b621-41d4-4be8-8827-cb4d07284778">
      <UserInfo>
        <DisplayName/>
        <AccountId xsi:nil="true"/>
        <AccountType/>
      </UserInfo>
    </info_only>
    <Branch xmlns="629922a9-4219-4aed-b4f8-03e2a50874cc">AMDC2</Branch>
    <Location xmlns="09f5b621-41d4-4be8-8827-cb4d07284778" xsi:nil="true"/>
    <CoordinationType xmlns="a61d63fc-b3ae-4fe5-a717-e17c11f9b195">Other</CoordinationType>
    <OPR xmlns="629922a9-4219-4aed-b4f8-03e2a50874cc">
      <UserInfo>
        <DisplayName/>
        <AccountId xsi:nil="true"/>
        <AccountType/>
      </UserInfo>
    </OPR>
    <SupportingDocu xmlns="09f5b621-41d4-4be8-8827-cb4d07284778" xsi:nil="true"/>
    <EditAccess xmlns="09f5b621-41d4-4be8-8827-cb4d07284778">
      <UserInfo>
        <DisplayName>i:05.t|adfs|kevin.richardson@nr.ncia.nato.int</DisplayName>
        <AccountId>306</AccountId>
        <AccountType/>
      </UserInfo>
      <UserInfo>
        <DisplayName>i:05.t|adfs|jonathan.armstrong@nr.ncia.nato.int</DisplayName>
        <AccountId>2356</AccountId>
        <AccountType/>
      </UserInfo>
      <UserInfo>
        <DisplayName>i:05.t|adfs|ivaylo.elenkov@nr.ncia.nato.int</DisplayName>
        <AccountId>719</AccountId>
        <AccountType/>
      </UserInfo>
      <UserInfo>
        <DisplayName>i:05.t|adfs|christophe.gallard@nr.ncia.nato.int</DisplayName>
        <AccountId>61</AccountId>
        <AccountType/>
      </UserInfo>
      <UserInfo>
        <DisplayName>i:05.t|adfs|stephan.marx@nr.ncia.nato.int</DisplayName>
        <AccountId>287</AccountId>
        <AccountType/>
      </UserInfo>
      <UserInfo>
        <DisplayName>i:05.t|adfs|kevin.mepham@nr.ncia.nato.int</DisplayName>
        <AccountId>1558</AccountId>
        <AccountType/>
      </UserInfo>
      <UserInfo>
        <DisplayName>i:05.t|adfs|jaime.sevillano@nr.ncia.nato.int</DisplayName>
        <AccountId>2479</AccountId>
        <AccountType/>
      </UserInfo>
      <UserInfo>
        <DisplayName>i:05.t|adfs|cemil.uysal@nr.ncia.nato.int</DisplayName>
        <AccountId>2895</AccountId>
        <AccountType/>
      </UserInfo>
      <UserInfo>
        <DisplayName>i:05.t|adfs|deepa.visavadia@nr.ncia.nato.int</DisplayName>
        <AccountId>1689</AccountId>
        <AccountType/>
      </UserInfo>
      <UserInfo>
        <DisplayName>i:05.t|adfs|mihaela.dojan@nr.ncia.nato.int</DisplayName>
        <AccountId>2917</AccountId>
        <AccountType/>
      </UserInfo>
    </EditAccess>
    <TaxCatchAll xmlns="623f1cae-18bd-4bea-aab5-f371a379d937">
      <Value>2</Value>
      <Value>16</Value>
      <Value>1</Value>
      <Value>422</Value>
    </TaxCatchAll>
    <CoordinationWorkflow xmlns="a61d63fc-b3ae-4fe5-a717-e17c11f9b195">
      <Url xsi:nil="true"/>
      <Description xsi:nil="true"/>
    </CoordinationWorkflow>
    <b33bb46f53004c18bb79756685102680 xmlns="623f1cae-18bd-4bea-aab5-f371a379d937">
      <Terms xmlns="http://schemas.microsoft.com/office/infopath/2007/PartnerControls">
        <TermInfo xmlns="http://schemas.microsoft.com/office/infopath/2007/PartnerControls">
          <TermName xmlns="http://schemas.microsoft.com/office/infopath/2007/PartnerControls">NATO</TermName>
          <TermId xmlns="http://schemas.microsoft.com/office/infopath/2007/PartnerControls">6167e84e-f318-4960-bc74-7874197fc088</TermId>
        </TermInfo>
      </Terms>
    </b33bb46f53004c18bb79756685102680>
    <DocSetLink xmlns="09f5b621-41d4-4be8-8827-cb4d07284778">
      <Url>https://amdc2.nr.ncia/DM/DocumentCoordination/NCIA-AMDC2-2022-00518/20220315-NU-RFQ-CO-115658-AMDC2%20-%20Book%20I%20-%20Bidding%20Sheets-%20rev1.xlsx</Url>
      <Description>20220315-NU-RFQ-CO-115658-AMDC2 - Book I - Bidding Sheets- rev1
</Description>
    </DocSetLink>
    <moreinfo xmlns="09f5b621-41d4-4be8-8827-cb4d07284778">
      <UserInfo>
        <DisplayName/>
        <AccountId xsi:nil="true"/>
        <AccountType/>
      </UserInfo>
    </moreinfo>
    <FormattingAdmin xmlns="629922a9-4219-4aed-b4f8-03e2a50874cc">
      <UserInfo>
        <DisplayName/>
        <AccountId xsi:nil="true"/>
        <AccountType/>
      </UserInfo>
    </FormattingAdmin>
    <_dlc_DocId xmlns="623f1cae-18bd-4bea-aab5-f371a379d937">AMDC2DOCID-1538598428-15724</_dlc_DocId>
    <_dlc_DocIdUrl xmlns="623f1cae-18bd-4bea-aab5-f371a379d937">
      <Url>https://amdc2.nr.ncia/DM/_layouts/15/DocIdRedir.aspx?ID=AMDC2DOCID-1538598428-15724</Url>
      <Description>AMDC2DOCID-1538598428-15724</Description>
    </_dlc_DocIdUrl>
    <UpdateClas xmlns="09f5b621-41d4-4be8-8827-cb4d07284778"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BB247335429D8488638955C63A0BC10" ma:contentTypeVersion="179" ma:contentTypeDescription="Create a new document." ma:contentTypeScope="" ma:versionID="6000ba0b45e2847bfa4bd0cfdc86518e">
  <xsd:schema xmlns:xsd="http://www.w3.org/2001/XMLSchema" xmlns:xs="http://www.w3.org/2001/XMLSchema" xmlns:p="http://schemas.microsoft.com/office/2006/metadata/properties" xmlns:ns1="http://schemas.microsoft.com/sharepoint/v3" xmlns:ns2="09f5b621-41d4-4be8-8827-cb4d07284778" xmlns:ns3="629922a9-4219-4aed-b4f8-03e2a50874cc" xmlns:ns5="a61d63fc-b3ae-4fe5-a717-e17c11f9b195" xmlns:ns6="623f1cae-18bd-4bea-aab5-f371a379d937" targetNamespace="http://schemas.microsoft.com/office/2006/metadata/properties" ma:root="true" ma:fieldsID="65356dce7250f9b1ce0a695657dfefdf" ns1:_="" ns2:_="" ns3:_="" ns5:_="" ns6:_="">
    <xsd:import namespace="http://schemas.microsoft.com/sharepoint/v3"/>
    <xsd:import namespace="09f5b621-41d4-4be8-8827-cb4d07284778"/>
    <xsd:import namespace="629922a9-4219-4aed-b4f8-03e2a50874cc"/>
    <xsd:import namespace="a61d63fc-b3ae-4fe5-a717-e17c11f9b195"/>
    <xsd:import namespace="623f1cae-18bd-4bea-aab5-f371a379d937"/>
    <xsd:element name="properties">
      <xsd:complexType>
        <xsd:sequence>
          <xsd:element name="documentManagement">
            <xsd:complexType>
              <xsd:all>
                <xsd:element ref="ns2:Location" minOccurs="0"/>
                <xsd:element ref="ns3:Branch" minOccurs="0"/>
                <xsd:element ref="ns2:CoordDocType" minOccurs="0"/>
                <xsd:element ref="ns1:DocumentSetDescription" minOccurs="0"/>
                <xsd:element ref="ns5:CoordinationWorkflow" minOccurs="0"/>
                <xsd:element ref="ns5:CoordinationType" minOccurs="0"/>
                <xsd:element ref="ns6:Reccen" minOccurs="0"/>
                <xsd:element ref="ns2:DCID" minOccurs="0"/>
                <xsd:element ref="ns2:DocLink" minOccurs="0"/>
                <xsd:element ref="ns2:SupportingDocu" minOccurs="0"/>
                <xsd:element ref="ns2:updating" minOccurs="0"/>
                <xsd:element ref="ns6:TaxCatchAllLabel" minOccurs="0"/>
                <xsd:element ref="ns6:_dlc_DocIdPersistId" minOccurs="0"/>
                <xsd:element ref="ns6:b33bb46f53004c18bb79756685102680" minOccurs="0"/>
                <xsd:element ref="ns6:f94c6ed88a3240da98fe2c996d6c1986" minOccurs="0"/>
                <xsd:element ref="ns6:o3210e02eb014ae5ae3d391ae466ec72" minOccurs="0"/>
                <xsd:element ref="ns2:StaticID" minOccurs="0"/>
                <xsd:element ref="ns6:_dlc_DocIdUrl" minOccurs="0"/>
                <xsd:element ref="ns2:DocSetLink" minOccurs="0"/>
                <xsd:element ref="ns6:_dlc_DocId" minOccurs="0"/>
                <xsd:element ref="ns6:i72f71bb67784fc6a6307c3a0f0437fb" minOccurs="0"/>
                <xsd:element ref="ns2:DocumentLink" minOccurs="0"/>
                <xsd:element ref="ns3:EXO" minOccurs="0"/>
                <xsd:element ref="ns3:FormattingAdmin" minOccurs="0"/>
                <xsd:element ref="ns3:OPR" minOccurs="0"/>
                <xsd:element ref="ns3:ProjectManager" minOccurs="0"/>
                <xsd:element ref="ns3:SectionHead" minOccurs="0"/>
                <xsd:element ref="ns3:BranchChief" minOccurs="0"/>
                <xsd:element ref="ns3:Coordinators" minOccurs="0"/>
                <xsd:element ref="ns3:POApproval" minOccurs="0"/>
                <xsd:element ref="ns2:AIRC2POApprover" minOccurs="0"/>
                <xsd:element ref="ns2:BMDApprover" minOccurs="0"/>
                <xsd:element ref="ns2:moreinfo" minOccurs="0"/>
                <xsd:element ref="ns2:info_only" minOccurs="0"/>
                <xsd:element ref="ns2:ManagedMeta" minOccurs="0"/>
                <xsd:element ref="ns2:EditAccess" minOccurs="0"/>
                <xsd:element ref="ns2:DocSetClassification" minOccurs="0"/>
                <xsd:element ref="ns6:TaxCatchAll" minOccurs="0"/>
                <xsd:element ref="ns2:Comments" minOccurs="0"/>
                <xsd:element ref="ns2:Permission_x0020_Status" minOccurs="0"/>
                <xsd:element ref="ns2:UpdateCl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6"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f5b621-41d4-4be8-8827-cb4d07284778" elementFormDefault="qualified">
    <xsd:import namespace="http://schemas.microsoft.com/office/2006/documentManagement/types"/>
    <xsd:import namespace="http://schemas.microsoft.com/office/infopath/2007/PartnerControls"/>
    <xsd:element name="Location" ma:index="2" nillable="true" ma:displayName="Location" ma:description="Add location of engagement ig: Uedem, ARS Boleslav, Rome, Poggio Renatico (visit, trip, to which location for presentation, location of minutes)" ma:internalName="Location">
      <xsd:simpleType>
        <xsd:restriction base="dms:Text">
          <xsd:maxLength value="255"/>
        </xsd:restriction>
      </xsd:simpleType>
    </xsd:element>
    <xsd:element name="CoordDocType" ma:index="5" nillable="true" ma:displayName="CoordDocType" ma:format="Dropdown" ma:internalName="CoordDocType">
      <xsd:simpleType>
        <xsd:restriction base="dms:Choice">
          <xsd:enumeration value="1. Draft"/>
          <xsd:enumeration value="2. Supporting document"/>
          <xsd:enumeration value="3. Reference(s)"/>
          <xsd:enumeration value="4. Email"/>
          <xsd:enumeration value="5. Final document"/>
        </xsd:restriction>
      </xsd:simpleType>
    </xsd:element>
    <xsd:element name="DCID" ma:index="16" nillable="true" ma:displayName="DCID" ma:description="" ma:indexed="true" ma:internalName="DCID">
      <xsd:simpleType>
        <xsd:restriction base="dms:Text">
          <xsd:maxLength value="255"/>
        </xsd:restriction>
      </xsd:simpleType>
    </xsd:element>
    <xsd:element name="DocLink" ma:index="17" nillable="true" ma:displayName="DocLink" ma:description="" ma:internalName="DocLink">
      <xsd:simpleType>
        <xsd:restriction base="dms:Text">
          <xsd:maxLength value="255"/>
        </xsd:restriction>
      </xsd:simpleType>
    </xsd:element>
    <xsd:element name="SupportingDocu" ma:index="21" nillable="true" ma:displayName="SupportingDocu" ma:description="Is this additional/supporting documentation to an already submitted coordination?" ma:format="Dropdown" ma:internalName="SupportingDocu" ma:readOnly="false">
      <xsd:simpleType>
        <xsd:restriction base="dms:Choice">
          <xsd:enumeration value="No"/>
          <xsd:enumeration value="Yes"/>
        </xsd:restriction>
      </xsd:simpleType>
    </xsd:element>
    <xsd:element name="updating" ma:index="22" nillable="true" ma:displayName="updating" ma:internalName="updating">
      <xsd:complexType>
        <xsd:complexContent>
          <xsd:extension base="dms:URL">
            <xsd:sequence>
              <xsd:element name="Url" type="dms:ValidUrl" minOccurs="0" nillable="true"/>
              <xsd:element name="Description" type="xsd:string" nillable="true"/>
            </xsd:sequence>
          </xsd:extension>
        </xsd:complexContent>
      </xsd:complexType>
    </xsd:element>
    <xsd:element name="StaticID" ma:index="32" nillable="true" ma:displayName="DocSetID" ma:description="" ma:hidden="true" ma:internalName="StaticID" ma:readOnly="false">
      <xsd:simpleType>
        <xsd:restriction base="dms:Text">
          <xsd:maxLength value="255"/>
        </xsd:restriction>
      </xsd:simpleType>
    </xsd:element>
    <xsd:element name="DocSetLink" ma:index="34" nillable="true" ma:displayName="DocSetLink" ma:description="" ma:format="Hyperlink" ma:hidden="true" ma:internalName="DocSet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ocumentLink" ma:index="38" nillable="true" ma:displayName="DocumentLink" ma:hidden="true" ma:internalName="Document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IRC2POApprover" ma:index="47" nillable="true" ma:displayName="AIRC2POApprover" ma:hidden="true" ma:list="UserInfo" ma:SharePointGroup="0" ma:internalName="AIRC2PO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MDApprover" ma:index="48" nillable="true" ma:displayName="BMDApprover" ma:hidden="true" ma:list="UserInfo" ma:SharePointGroup="0" ma:internalName="BMD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oreinfo" ma:index="49" nillable="true" ma:displayName="moreinfo" ma:hidden="true" ma:list="UserInfo" ma:SharePointGroup="0" ma:internalName="moreinf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fo_only" ma:index="50" nillable="true" ma:displayName="info_only" ma:hidden="true" ma:list="UserInfo" ma:SharePointGroup="0" ma:internalName="info_onl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nagedMeta" ma:index="52" nillable="true" ma:displayName="ManagedMeta" ma:default="No" ma:format="Dropdown" ma:hidden="true" ma:internalName="ManagedMeta" ma:readOnly="false">
      <xsd:simpleType>
        <xsd:union memberTypes="dms:Text">
          <xsd:simpleType>
            <xsd:restriction base="dms:Choice">
              <xsd:enumeration value="Yes"/>
              <xsd:enumeration value="No"/>
            </xsd:restriction>
          </xsd:simpleType>
        </xsd:union>
      </xsd:simpleType>
    </xsd:element>
    <xsd:element name="EditAccess" ma:index="54" nillable="true" ma:displayName="EditAccess" ma:description="" ma:hidden="true" ma:list="UserInfo" ma:SearchPeopleOnly="false" ma:SharePointGroup="0" ma:internalName="EditAccess" ma:readOnly="false" ma:showField="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SetClassification" ma:index="55" nillable="true" ma:displayName="DocSetClassification" ma:hidden="true" ma:internalName="DocSetClassification" ma:readOnly="false">
      <xsd:simpleType>
        <xsd:restriction base="dms:Text"/>
      </xsd:simpleType>
    </xsd:element>
    <xsd:element name="Comments" ma:index="57" nillable="true" ma:displayName="Comments" ma:hidden="true" ma:internalName="Comments" ma:readOnly="false">
      <xsd:simpleType>
        <xsd:restriction base="dms:Note"/>
      </xsd:simpleType>
    </xsd:element>
    <xsd:element name="Permission_x0020_Status" ma:index="59" nillable="true" ma:displayName="Permission Status" ma:format="Dropdown" ma:hidden="true" ma:internalName="Permission_x0020_Status" ma:readOnly="false">
      <xsd:simpleType>
        <xsd:restriction base="dms:Choice">
          <xsd:enumeration value="Update Required"/>
          <xsd:enumeration value="Updated"/>
        </xsd:restriction>
      </xsd:simpleType>
    </xsd:element>
    <xsd:element name="UpdateClas" ma:index="61" nillable="true" ma:displayName="UpdateClas" ma:internalName="UpdateCl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9922a9-4219-4aed-b4f8-03e2a50874cc" elementFormDefault="qualified">
    <xsd:import namespace="http://schemas.microsoft.com/office/2006/documentManagement/types"/>
    <xsd:import namespace="http://schemas.microsoft.com/office/infopath/2007/PartnerControls"/>
    <xsd:element name="Branch" ma:index="3" nillable="true" ma:displayName="Branch" ma:default="AMDC2" ma:description="" ma:format="Dropdown" ma:internalName="Branch">
      <xsd:simpleType>
        <xsd:restriction base="dms:Choice">
          <xsd:enumeration value="AMDC2"/>
          <xsd:enumeration value="OOD"/>
          <xsd:enumeration value="AIRC2 PO"/>
          <xsd:enumeration value="BMD PO"/>
          <xsd:enumeration value="ENB"/>
          <xsd:enumeration value="ITB"/>
          <xsd:enumeration value="MAB"/>
          <xsd:enumeration value="NPC"/>
          <xsd:enumeration value="PIB"/>
          <xsd:enumeration value="RMB"/>
          <xsd:enumeration value="SDB"/>
          <xsd:enumeration value="SEB"/>
          <xsd:enumeration value="SLM"/>
        </xsd:restriction>
      </xsd:simpleType>
    </xsd:element>
    <xsd:element name="EXO" ma:index="39" nillable="true" ma:displayName="EXO" ma:hidden="true" ma:list="UserInfo" ma:SharePointGroup="0" ma:internalName="EX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attingAdmin" ma:index="40" nillable="true" ma:displayName="FormattingAdmin" ma:list="UserInfo" ma:SharePointGroup="0" ma:internalName="FormattingAdmi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R" ma:index="41" nillable="true" ma:displayName="OPR" ma:list="UserInfo" ma:SharePointGroup="0" ma:internalName="OP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Manager" ma:index="42" nillable="true" ma:displayName="ProjectManager" ma:hidden="true" ma:list="UserInfo" ma:SharePointGroup="0" ma:internalName="Projec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ionHead" ma:index="43" nillable="true" ma:displayName="SectionHead" ma:hidden="true" ma:list="UserInfo" ma:SharePointGroup="0" ma:internalName="SectionH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ranchChief" ma:index="44" nillable="true" ma:displayName="BranchChief" ma:hidden="true" ma:list="UserInfo" ma:SharePointGroup="0" ma:internalName="BranchChief"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ordinators" ma:index="45" nillable="true" ma:displayName="Coordinators" ma:hidden="true" ma:list="UserInfo" ma:SearchPeopleOnly="false" ma:SharePointGroup="0" ma:internalName="Coordina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Approval" ma:index="46" nillable="true" ma:displayName="POApproval" ma:hidden="true" ma:list="UserInfo" ma:SharePointGroup="0" ma:internalName="POApproval"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1d63fc-b3ae-4fe5-a717-e17c11f9b195" elementFormDefault="qualified">
    <xsd:import namespace="http://schemas.microsoft.com/office/2006/documentManagement/types"/>
    <xsd:import namespace="http://schemas.microsoft.com/office/infopath/2007/PartnerControls"/>
    <xsd:element name="CoordinationWorkflow" ma:index="10" nillable="true" ma:displayName="CoordinationWorkflow" ma:internalName="CoordinationWorkflow">
      <xsd:complexType>
        <xsd:complexContent>
          <xsd:extension base="dms:URL">
            <xsd:sequence>
              <xsd:element name="Url" type="dms:ValidUrl" minOccurs="0" nillable="true"/>
              <xsd:element name="Description" type="xsd:string" nillable="true"/>
            </xsd:sequence>
          </xsd:extension>
        </xsd:complexContent>
      </xsd:complexType>
    </xsd:element>
    <xsd:element name="CoordinationType" ma:index="14" nillable="true" ma:displayName="CoordinationType" ma:description="" ma:format="Dropdown" ma:internalName="CoordinationType">
      <xsd:simpleType>
        <xsd:restriction base="dms:Choice">
          <xsd:enumeration value="Standard Letter"/>
          <xsd:enumeration value="Personal Letter"/>
          <xsd:enumeration value="TCBE Reports"/>
          <xsd:enumeration value="Memorandum of Information"/>
          <xsd:enumeration value="Memorandum of Decision"/>
          <xsd:enumeration value="Report"/>
          <xsd:enumeration value="Minutes"/>
          <xsd:enumeration value="Calling notice"/>
          <xsd:enumeration value="Agenda/Program"/>
          <xsd:enumeration value="Engagement Report"/>
          <xsd:enumeration value="Executive Meeting Prep and Decision Sheet"/>
          <xsd:enumeration value="Presentation"/>
          <xsd:enumeration value="Other"/>
          <xsd:enumeration value="Incoming Correspondence"/>
          <xsd:enumeration value="PIC contractual letter"/>
        </xsd:restriction>
      </xsd:simpleType>
    </xsd:element>
  </xsd:schema>
  <xsd:schema xmlns:xsd="http://www.w3.org/2001/XMLSchema" xmlns:xs="http://www.w3.org/2001/XMLSchema" xmlns:dms="http://schemas.microsoft.com/office/2006/documentManagement/types" xmlns:pc="http://schemas.microsoft.com/office/infopath/2007/PartnerControls" targetNamespace="623f1cae-18bd-4bea-aab5-f371a379d937" elementFormDefault="qualified">
    <xsd:import namespace="http://schemas.microsoft.com/office/2006/documentManagement/types"/>
    <xsd:import namespace="http://schemas.microsoft.com/office/infopath/2007/PartnerControls"/>
    <xsd:element name="Reccen" ma:index="15" nillable="true" ma:displayName="RECCEN Link" ma:description="​When a document has been published on RECCEN and the original source document is located in a document library - this link should point to the authoritative source." ma:format="Hyperlink" ma:internalName="Reccen">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23" nillable="true" ma:displayName="Taxonomy Catch All Column1" ma:description="" ma:hidden="true" ma:list="{61935891-ab8c-4edf-ac99-38b6ad184c23}" ma:internalName="TaxCatchAllLabel" ma:readOnly="true" ma:showField="CatchAllDataLabel" ma:web="629922a9-4219-4aed-b4f8-03e2a50874cc">
      <xsd:complexType>
        <xsd:complexContent>
          <xsd:extension base="dms:MultiChoiceLookup">
            <xsd:sequence>
              <xsd:element name="Value" type="dms:Lookup" maxOccurs="unbounded" minOccurs="0"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b33bb46f53004c18bb79756685102680" ma:index="25" nillable="true" ma:taxonomy="true" ma:internalName="b33bb46f53004c18bb79756685102680" ma:taxonomyFieldName="Ownership" ma:displayName="Ownership Marking" ma:readOnly="false" ma:default="2;#NATO|6167e84e-f318-4960-bc74-7874197fc088" ma:fieldId="{b33bb46f-5300-4c18-bb79-756685102680}" ma:sspId="fd456807-6760-4d1a-acbe-8bffdffcd3ac" ma:termSetId="e4ba80e4-8f0c-4ec4-a059-210360388aac" ma:anchorId="00000000-0000-0000-0000-000000000000" ma:open="false" ma:isKeyword="false">
      <xsd:complexType>
        <xsd:sequence>
          <xsd:element ref="pc:Terms" minOccurs="0" maxOccurs="1"/>
        </xsd:sequence>
      </xsd:complexType>
    </xsd:element>
    <xsd:element name="f94c6ed88a3240da98fe2c996d6c1986" ma:index="26" ma:taxonomy="true" ma:internalName="f94c6ed88a3240da98fe2c996d6c1986" ma:taxonomyFieldName="DocType" ma:displayName="Document Type" ma:indexed="true" ma:default="" ma:fieldId="{f94c6ed8-8a32-40da-98fe-2c996d6c1986}" ma:sspId="fd456807-6760-4d1a-acbe-8bffdffcd3ac" ma:termSetId="45c15c7d-6b3c-4658-8661-f41d4af203df" ma:anchorId="00000000-0000-0000-0000-000000000000" ma:open="false" ma:isKeyword="false">
      <xsd:complexType>
        <xsd:sequence>
          <xsd:element ref="pc:Terms" minOccurs="0" maxOccurs="1"/>
        </xsd:sequence>
      </xsd:complexType>
    </xsd:element>
    <xsd:element name="o3210e02eb014ae5ae3d391ae466ec72" ma:index="29" nillable="true" ma:taxonomy="true" ma:internalName="o3210e02eb014ae5ae3d391ae466ec72" ma:taxonomyFieldName="Sensitivity" ma:displayName="Sensitivity Marking" ma:readOnly="false" ma:default="1;#UNCLASSIFIED|eaa6416d-aa36-4f79-899b-366a7ed67e5c" ma:fieldId="{83210e02-eb01-4ae5-ae3d-391ae466ec72}" ma:sspId="fd456807-6760-4d1a-acbe-8bffdffcd3ac" ma:termSetId="d24cd19c-9de1-4cf6-976b-8cc4a07e2f47" ma:anchorId="00000000-0000-0000-0000-000000000000" ma:open="false" ma:isKeyword="false">
      <xsd:complexType>
        <xsd:sequence>
          <xsd:element ref="pc:Terms" minOccurs="0" maxOccurs="1"/>
        </xsd:sequence>
      </xsd:complex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6" nillable="true" ma:displayName="Document ID Value" ma:description="The value of the document ID assigned to this item." ma:internalName="_dlc_DocId" ma:readOnly="true">
      <xsd:simpleType>
        <xsd:restriction base="dms:Text"/>
      </xsd:simpleType>
    </xsd:element>
    <xsd:element name="i72f71bb67784fc6a6307c3a0f0437fb" ma:index="37" nillable="true" ma:taxonomy="true" ma:internalName="i72f71bb67784fc6a6307c3a0f0437fb" ma:taxonomyFieldName="OrgElem" ma:displayName="Organizational Element" ma:default="16;#AMDC2|ae760d7f-8eec-4624-836c-abc3091d1479" ma:fieldId="{272f71bb-6778-4fc6-a630-7c3a0f0437fb}" ma:sspId="fd456807-6760-4d1a-acbe-8bffdffcd3ac" ma:termSetId="46830915-4409-485f-884c-5f1d3d734949" ma:anchorId="00000000-0000-0000-0000-000000000000" ma:open="false" ma:isKeyword="false">
      <xsd:complexType>
        <xsd:sequence>
          <xsd:element ref="pc:Terms" minOccurs="0" maxOccurs="1"/>
        </xsd:sequence>
      </xsd:complexType>
    </xsd:element>
    <xsd:element name="TaxCatchAll" ma:index="56" nillable="true" ma:displayName="Taxonomy Catch All Column" ma:description="" ma:hidden="true" ma:list="{61935891-ab8c-4edf-ac99-38b6ad184c23}" ma:internalName="TaxCatchAll" ma:showField="CatchAllData" ma:web="629922a9-4219-4aed-b4f8-03e2a50874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axOccurs="1" ma:index="0" ma:displayName="Title"/>
        <xsd:element ref="dc:subject" minOccurs="0" maxOccurs="1" ma:index="4"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fd456807-6760-4d1a-acbe-8bffdffcd3ac" ContentTypeId="0x01" PreviousValue="false"/>
</file>

<file path=customXml/itemProps1.xml><?xml version="1.0" encoding="utf-8"?>
<ds:datastoreItem xmlns:ds="http://schemas.openxmlformats.org/officeDocument/2006/customXml" ds:itemID="{08055286-33AD-4ADA-9369-68950CB06906}">
  <ds:schemaRefs>
    <ds:schemaRef ds:uri="http://schemas.microsoft.com/sharepoint/v3/contenttype/forms"/>
  </ds:schemaRefs>
</ds:datastoreItem>
</file>

<file path=customXml/itemProps2.xml><?xml version="1.0" encoding="utf-8"?>
<ds:datastoreItem xmlns:ds="http://schemas.openxmlformats.org/officeDocument/2006/customXml" ds:itemID="{2669B654-9291-4672-8DC3-1E7E1845B142}">
  <ds:schemaRefs>
    <ds:schemaRef ds:uri="http://purl.org/dc/terms/"/>
    <ds:schemaRef ds:uri="629922a9-4219-4aed-b4f8-03e2a50874cc"/>
    <ds:schemaRef ds:uri="a61d63fc-b3ae-4fe5-a717-e17c11f9b195"/>
    <ds:schemaRef ds:uri="http://schemas.microsoft.com/sharepoint/v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623f1cae-18bd-4bea-aab5-f371a379d937"/>
    <ds:schemaRef ds:uri="09f5b621-41d4-4be8-8827-cb4d07284778"/>
    <ds:schemaRef ds:uri="http://purl.org/dc/dcmitype/"/>
  </ds:schemaRefs>
</ds:datastoreItem>
</file>

<file path=customXml/itemProps3.xml><?xml version="1.0" encoding="utf-8"?>
<ds:datastoreItem xmlns:ds="http://schemas.openxmlformats.org/officeDocument/2006/customXml" ds:itemID="{368E9337-8ABC-47B6-AE2F-41DDCC8E877C}">
  <ds:schemaRefs>
    <ds:schemaRef ds:uri="http://schemas.microsoft.com/sharepoint/events"/>
  </ds:schemaRefs>
</ds:datastoreItem>
</file>

<file path=customXml/itemProps4.xml><?xml version="1.0" encoding="utf-8"?>
<ds:datastoreItem xmlns:ds="http://schemas.openxmlformats.org/officeDocument/2006/customXml" ds:itemID="{FEA71780-221F-4177-913C-CEEBE01F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f5b621-41d4-4be8-8827-cb4d07284778"/>
    <ds:schemaRef ds:uri="629922a9-4219-4aed-b4f8-03e2a50874cc"/>
    <ds:schemaRef ds:uri="a61d63fc-b3ae-4fe5-a717-e17c11f9b195"/>
    <ds:schemaRef ds:uri="623f1cae-18bd-4bea-aab5-f371a379d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5400F7E-791F-4FDB-B335-0E3150556E7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Automated Checks</vt:lpstr>
      <vt:lpstr>Offer Summary</vt:lpstr>
      <vt:lpstr>CLIN Summary</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Tot_CS_Base</vt:lpstr>
      <vt:lpstr>Tot_CS_OptEval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20220315-NU-RFQ-CO-115658-AMDC2 - Book I - Bidding Sheets- rev1</dc:title>
  <dc:subject/>
  <dc:creator>Ivaylo.Elenkov@nr.ncia.nato.int</dc:creator>
  <cp:lastModifiedBy>Windows User</cp:lastModifiedBy>
  <cp:lastPrinted>2018-08-17T12:06:07Z</cp:lastPrinted>
  <dcterms:created xsi:type="dcterms:W3CDTF">2017-07-10T07:03:59Z</dcterms:created>
  <dcterms:modified xsi:type="dcterms:W3CDTF">2022-05-09T07:08:04Z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0x010100DBB247335429D8488638955C63A0BC10</vt:lpwstr>
  </property>
  <property fmtid="{D5CDD505-2E9C-101B-9397-08002B2CF9AE}" pid="3" name="IsMyDocuments">
    <vt:bool>true</vt:bool>
  </property>
  <property fmtid="{D5CDD505-2E9C-101B-9397-08002B2CF9AE}" pid="4" name="_dlc_DocIdItemGuid">
    <vt:lpwstr>6c636d15-2006-4204-b1f7-564831dda38a</vt:lpwstr>
  </property>
  <property fmtid="{D5CDD505-2E9C-101B-9397-08002B2CF9AE}" pid="5" name="Ownership">
    <vt:lpwstr>2;#NATO|6167e84e-f318-4960-bc74-7874197fc088</vt:lpwstr>
  </property>
  <property fmtid="{D5CDD505-2E9C-101B-9397-08002B2CF9AE}" pid="6" name="Sensitivity">
    <vt:lpwstr>1;#UNCLASSIFIED|eaa6416d-aa36-4f79-899b-366a7ed67e5c</vt:lpwstr>
  </property>
  <property fmtid="{D5CDD505-2E9C-101B-9397-08002B2CF9AE}" pid="7" name="OrgElem">
    <vt:lpwstr>16;#AMDC2|ae760d7f-8eec-4624-836c-abc3091d1479</vt:lpwstr>
  </property>
  <property fmtid="{D5CDD505-2E9C-101B-9397-08002B2CF9AE}" pid="8" name="DocType">
    <vt:lpwstr>422;#Document|d5a93c64-1292-406b-af67-808e6af597a8</vt:lpwstr>
  </property>
  <property fmtid="{D5CDD505-2E9C-101B-9397-08002B2CF9AE}" pid="9" name="_docset_NoMedatataSyncRequired">
    <vt:lpwstr>False</vt:lpwstr>
  </property>
</Properties>
</file>