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sb\Elif\Contracting\AMDC2\RFQ-CO-115283-NATINAMDS_MASE HW\Amendment 3\Native\"/>
    </mc:Choice>
  </mc:AlternateContent>
  <bookViews>
    <workbookView xWindow="0" yWindow="0" windowWidth="23040" windowHeight="9195"/>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Summary'!$K$1:$K$188</definedName>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 name="Clin_List">'CLIN Detail list'!$A$8:$A$12</definedName>
    <definedName name="_xlnm.Print_Area" localSheetId="1">'Automated Checks'!$B$2:$D$18</definedName>
    <definedName name="_xlnm.Print_Area" localSheetId="3">'CLIN Summary'!$B$1:$N$188</definedName>
    <definedName name="_xlnm.Print_Area" localSheetId="0">Instructions!$B$1:$C$9</definedName>
    <definedName name="_xlnm.Print_Area" localSheetId="4">Labour!$B$2:$AC$7</definedName>
    <definedName name="_xlnm.Print_Area" localSheetId="5">Material!$B$2:$AC$7</definedName>
    <definedName name="_xlnm.Print_Area" localSheetId="7">ODC!$B$2:$L$7</definedName>
    <definedName name="_xlnm.Print_Area" localSheetId="2">'Offer Summary'!$B$3:$D$33</definedName>
    <definedName name="_xlnm.Print_Area" localSheetId="8">Rates!$B$2:$D$9</definedName>
    <definedName name="_xlnm.Print_Area" localSheetId="6">Travel!$B$2:$M$7</definedName>
    <definedName name="rngCurrencies">Settings!$A$2:$A$20</definedName>
    <definedName name="Tot_CS_Base">'CLIN Summary'!$L$123</definedName>
    <definedName name="Tot_CS_OptEval">'CLIN Summary'!$L$187</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Summary'!$D$22</definedName>
    <definedName name="Tot_OS_OptEval">'Offer Summary'!$D$33</definedName>
    <definedName name="Tot_OS_OptNonEval">'Offer Summary'!#REF!</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L167" i="10" l="1"/>
  <c r="L165" i="10"/>
  <c r="L161" i="10"/>
  <c r="L160" i="10"/>
  <c r="L159" i="10"/>
  <c r="L163" i="10" s="1"/>
  <c r="L157" i="10"/>
  <c r="L155" i="10"/>
  <c r="L154" i="10"/>
  <c r="L153" i="10"/>
  <c r="L133" i="10"/>
  <c r="L135" i="10" s="1"/>
  <c r="L131" i="10"/>
  <c r="L129" i="10"/>
  <c r="L183" i="10" l="1"/>
  <c r="L182" i="10"/>
  <c r="L181" i="10"/>
  <c r="L85" i="10"/>
  <c r="L87" i="10"/>
  <c r="L89" i="10"/>
  <c r="L90" i="10"/>
  <c r="L92" i="10"/>
  <c r="L184" i="10"/>
  <c r="L180" i="10"/>
  <c r="L179" i="10"/>
  <c r="L186" i="10" s="1"/>
  <c r="L32" i="10" l="1"/>
  <c r="L16" i="10"/>
  <c r="L56" i="10"/>
  <c r="L57" i="10"/>
  <c r="L99" i="10" l="1"/>
  <c r="L98" i="10"/>
  <c r="L175" i="10" l="1"/>
  <c r="L109" i="10"/>
  <c r="L93" i="10"/>
  <c r="L71" i="10" l="1"/>
  <c r="L23" i="10" l="1"/>
  <c r="L22" i="10"/>
  <c r="L24" i="10"/>
  <c r="L114" i="10" l="1"/>
  <c r="L113" i="10"/>
  <c r="L116" i="10" s="1"/>
  <c r="D19" i="23" s="1"/>
  <c r="L120" i="10"/>
  <c r="L108" i="10" l="1"/>
  <c r="L107" i="10"/>
  <c r="L106" i="10"/>
  <c r="L105" i="10"/>
  <c r="L111" i="10" s="1"/>
  <c r="D18" i="23" s="1"/>
  <c r="L174" i="10" l="1"/>
  <c r="L173" i="10"/>
  <c r="L169" i="10"/>
  <c r="L149" i="10"/>
  <c r="L148" i="10"/>
  <c r="L147" i="10"/>
  <c r="L146" i="10"/>
  <c r="L142" i="10"/>
  <c r="L141" i="10"/>
  <c r="L140" i="10"/>
  <c r="L139" i="10"/>
  <c r="L138" i="10"/>
  <c r="L137" i="10"/>
  <c r="L119" i="10"/>
  <c r="L118" i="10"/>
  <c r="L101" i="10"/>
  <c r="L100" i="10"/>
  <c r="L97" i="10"/>
  <c r="L91" i="10"/>
  <c r="L88" i="10"/>
  <c r="L86" i="10"/>
  <c r="L84" i="10"/>
  <c r="L83" i="10"/>
  <c r="L82" i="10"/>
  <c r="L81" i="10"/>
  <c r="L80" i="10"/>
  <c r="L79" i="10"/>
  <c r="L77" i="10"/>
  <c r="L76" i="10"/>
  <c r="L75" i="10"/>
  <c r="L70" i="10"/>
  <c r="L66" i="10"/>
  <c r="L65" i="10"/>
  <c r="L63" i="10"/>
  <c r="L59" i="10"/>
  <c r="L58" i="10"/>
  <c r="L54" i="10"/>
  <c r="L50" i="10"/>
  <c r="L49" i="10"/>
  <c r="L47" i="10"/>
  <c r="L43" i="10"/>
  <c r="L42" i="10"/>
  <c r="L41" i="10"/>
  <c r="L40" i="10"/>
  <c r="L38" i="10"/>
  <c r="L34" i="10"/>
  <c r="L33" i="10"/>
  <c r="L31" i="10"/>
  <c r="L30" i="10"/>
  <c r="L29" i="10"/>
  <c r="L28" i="10"/>
  <c r="L27" i="10"/>
  <c r="L26" i="10"/>
  <c r="L18" i="10"/>
  <c r="L17" i="10"/>
  <c r="L15" i="10"/>
  <c r="L14" i="10"/>
  <c r="L13" i="10"/>
  <c r="L12" i="10"/>
  <c r="L11" i="10"/>
  <c r="L10" i="10"/>
  <c r="L9" i="10"/>
  <c r="L8" i="10"/>
  <c r="L7" i="10"/>
  <c r="L6" i="10"/>
  <c r="L20" i="10" l="1"/>
  <c r="D29" i="23"/>
  <c r="L171" i="10"/>
  <c r="D30" i="23" s="1"/>
  <c r="L122" i="10"/>
  <c r="D20" i="23" s="1"/>
  <c r="L78" i="10"/>
  <c r="L64" i="10"/>
  <c r="L73" i="10"/>
  <c r="D15" i="23" s="1"/>
  <c r="L55" i="10"/>
  <c r="L48" i="10"/>
  <c r="D23" i="23"/>
  <c r="L68" i="10" l="1"/>
  <c r="D14" i="23" s="1"/>
  <c r="D28" i="23"/>
  <c r="L103" i="10"/>
  <c r="D17" i="23" s="1"/>
  <c r="L95" i="10"/>
  <c r="D16" i="23" s="1"/>
  <c r="L177" i="10"/>
  <c r="D31" i="23" s="1"/>
  <c r="L144" i="10"/>
  <c r="D27" i="23"/>
  <c r="L151" i="10"/>
  <c r="D26" i="23" s="1"/>
  <c r="L61" i="10"/>
  <c r="D13" i="23" s="1"/>
  <c r="L52" i="10"/>
  <c r="D12" i="23" s="1"/>
  <c r="D25" i="23" l="1"/>
  <c r="L187" i="10"/>
  <c r="D24" i="23"/>
  <c r="D33" i="23" s="1"/>
  <c r="J6" i="16"/>
  <c r="J5" i="16"/>
  <c r="J4" i="16"/>
  <c r="K4" i="16" s="1"/>
  <c r="J3" i="16"/>
  <c r="K3" i="16" s="1"/>
  <c r="L3" i="16" s="1"/>
  <c r="K6" i="15"/>
  <c r="L6" i="15" s="1"/>
  <c r="M6" i="15" s="1"/>
  <c r="K5" i="15"/>
  <c r="L5" i="15" s="1"/>
  <c r="M5" i="15" s="1"/>
  <c r="K3" i="15"/>
  <c r="L3" i="15" s="1"/>
  <c r="K4" i="15"/>
  <c r="L4" i="15" s="1"/>
  <c r="M4" i="15" s="1"/>
  <c r="L4" i="16" l="1"/>
  <c r="K5" i="16"/>
  <c r="L5" i="16" s="1"/>
  <c r="K6" i="16"/>
  <c r="L6" i="16" s="1"/>
  <c r="M3" i="15"/>
  <c r="Z6" i="14" l="1" a="1"/>
  <c r="Z6" i="14" s="1"/>
  <c r="Z5" i="14" a="1"/>
  <c r="Z5" i="14" s="1"/>
  <c r="Z4" i="14" a="1"/>
  <c r="Z4" i="14" s="1"/>
  <c r="Z3" i="14" a="1"/>
  <c r="Z3" i="14" s="1"/>
  <c r="AA5" i="14" l="1"/>
  <c r="AB5" i="14" s="1"/>
  <c r="AA6" i="14"/>
  <c r="AB6" i="14" s="1"/>
  <c r="AA4" i="14"/>
  <c r="AB4" i="14" s="1"/>
  <c r="Y6" i="26" l="1" a="1"/>
  <c r="Y6" i="26" s="1"/>
  <c r="AA6" i="26" s="1"/>
  <c r="Y5" i="26" a="1"/>
  <c r="Y5" i="26" s="1"/>
  <c r="AA5" i="26" s="1"/>
  <c r="Y4" i="26" a="1"/>
  <c r="Y4" i="26" s="1"/>
  <c r="AA4" i="26" s="1"/>
  <c r="Y3" i="26" a="1"/>
  <c r="Y3" i="26" s="1"/>
  <c r="AB5" i="26" l="1"/>
  <c r="AB4" i="26"/>
  <c r="AB6" i="26"/>
  <c r="C11" i="24"/>
  <c r="C10" i="24"/>
  <c r="C9" i="23"/>
  <c r="L39" i="10"/>
  <c r="L25" i="10"/>
  <c r="L36" i="10" s="1"/>
  <c r="L45" i="10" l="1"/>
  <c r="D11" i="23" s="1"/>
  <c r="D10" i="23"/>
  <c r="L123" i="10" l="1"/>
  <c r="D9" i="23"/>
  <c r="C9" i="33"/>
  <c r="D9" i="33"/>
  <c r="D22" i="23" l="1"/>
  <c r="D6" i="23" s="1"/>
  <c r="AA3" i="14"/>
  <c r="AB3" i="14" s="1"/>
  <c r="AA3" i="26"/>
  <c r="AB3" i="26" s="1"/>
  <c r="C8" i="24" l="1"/>
  <c r="D10" i="24"/>
  <c r="D9" i="24"/>
  <c r="D8" i="24"/>
  <c r="D11" i="24"/>
  <c r="D7" i="33"/>
  <c r="C7" i="33"/>
  <c r="D7" i="23"/>
  <c r="B9" i="24"/>
  <c r="C9" i="24"/>
  <c r="C4" i="33"/>
  <c r="C16" i="33" l="1"/>
  <c r="C17" i="33"/>
  <c r="B10" i="24"/>
  <c r="B8" i="24"/>
  <c r="B11" i="24"/>
  <c r="E11" i="24"/>
  <c r="E9" i="24"/>
  <c r="C15" i="33" l="1"/>
  <c r="E8" i="24"/>
  <c r="E10" i="24"/>
  <c r="C18" i="33" l="1"/>
  <c r="D8" i="33"/>
  <c r="C8" i="33"/>
  <c r="L7" i="16" l="1"/>
  <c r="AB7" i="14"/>
  <c r="AB7" i="26" l="1"/>
  <c r="M7" i="15" l="1"/>
  <c r="C12" i="33" s="1"/>
</calcChain>
</file>

<file path=xl/comments1.xml><?xml version="1.0" encoding="utf-8"?>
<comments xmlns="http://schemas.openxmlformats.org/spreadsheetml/2006/main">
  <authors>
    <author>Green Sarah</author>
    <author>Pachocki Jacek</author>
    <author>Ripoll Mercedes</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0" shapeId="0">
      <text>
        <r>
          <rPr>
            <sz val="9"/>
            <color indexed="81"/>
            <rFont val="Tahoma"/>
            <family val="2"/>
          </rPr>
          <t>To be completed by NCIA</t>
        </r>
      </text>
    </comment>
    <comment ref="H3" authorId="0" shapeId="0">
      <text>
        <r>
          <rPr>
            <sz val="9"/>
            <color indexed="81"/>
            <rFont val="Tahoma"/>
            <family val="2"/>
          </rPr>
          <t>To be completed by NCIA</t>
        </r>
      </text>
    </comment>
    <comment ref="I3" authorId="0" shapeId="0">
      <text>
        <r>
          <rPr>
            <sz val="9"/>
            <color indexed="81"/>
            <rFont val="Tahoma"/>
            <family val="2"/>
          </rPr>
          <t>I.e. Man-Days, Lot, etc. To be indicated by either bidder or NCIA; whichever defines the Quantity</t>
        </r>
      </text>
    </comment>
    <comment ref="J3" authorId="0" shapeId="0">
      <text>
        <r>
          <rPr>
            <sz val="9"/>
            <color indexed="81"/>
            <rFont val="Tahoma"/>
            <family val="2"/>
          </rPr>
          <t>To be indicated by either bidder or NCIA; if bidder needs to complete, highlight field yellow</t>
        </r>
      </text>
    </comment>
    <comment ref="K3" authorId="0" shapeId="0">
      <text>
        <r>
          <rPr>
            <sz val="9"/>
            <color indexed="81"/>
            <rFont val="Tahoma"/>
            <family val="2"/>
          </rPr>
          <t>To be completed by bidder</t>
        </r>
      </text>
    </comment>
    <comment ref="L3" authorId="0" shapeId="0">
      <text>
        <r>
          <rPr>
            <sz val="9"/>
            <color indexed="81"/>
            <rFont val="Tahoma"/>
            <family val="2"/>
          </rPr>
          <t>To be completed by bidder</t>
        </r>
      </text>
    </comment>
    <comment ref="M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N3" authorId="1" shapeId="0">
      <text>
        <r>
          <rPr>
            <sz val="9"/>
            <color indexed="81"/>
            <rFont val="Tahoma"/>
            <family val="2"/>
          </rPr>
          <t xml:space="preserve">If Bidder decides to keep any CLIN at zero costs the reason for it has to be explained in the corresponding Comments field.
</t>
        </r>
      </text>
    </comment>
    <comment ref="C53" authorId="2" shapeId="0">
      <text>
        <r>
          <rPr>
            <b/>
            <sz val="9"/>
            <color indexed="81"/>
            <rFont val="Tahoma"/>
            <family val="2"/>
          </rPr>
          <t>Ripoll Mercedes:</t>
        </r>
        <r>
          <rPr>
            <sz val="9"/>
            <color indexed="81"/>
            <rFont val="Tahoma"/>
            <family val="2"/>
          </rPr>
          <t xml:space="preserve">
It is the CLIN 9 in the PM bidding sheet. It mentions as quantity 1, but 11 ? Maybe it is a mistake and it should refer to his CLIN 8, where it is mentioned 11 as quantity of an option.</t>
        </r>
      </text>
    </comment>
    <comment ref="B126" authorId="0" shapeId="0">
      <text>
        <r>
          <rPr>
            <sz val="9"/>
            <color indexed="81"/>
            <rFont val="Tahoma"/>
            <family val="2"/>
          </rPr>
          <t>To be completed by NCIA</t>
        </r>
      </text>
    </comment>
    <comment ref="C126" authorId="0" shapeId="0">
      <text>
        <r>
          <rPr>
            <sz val="9"/>
            <color indexed="81"/>
            <rFont val="Tahoma"/>
            <family val="2"/>
          </rPr>
          <t>To be completed by NCIA</t>
        </r>
      </text>
    </comment>
    <comment ref="E126" authorId="0" shapeId="0">
      <text>
        <r>
          <rPr>
            <sz val="9"/>
            <color indexed="81"/>
            <rFont val="Tahoma"/>
            <family val="2"/>
          </rPr>
          <t>To be completed by NCIA</t>
        </r>
      </text>
    </comment>
    <comment ref="F126" authorId="0" shapeId="0">
      <text>
        <r>
          <rPr>
            <sz val="9"/>
            <color indexed="81"/>
            <rFont val="Tahoma"/>
            <family val="2"/>
          </rPr>
          <t>To be completed by NCIA</t>
        </r>
      </text>
    </comment>
    <comment ref="G126" authorId="0" shapeId="0">
      <text>
        <r>
          <rPr>
            <sz val="9"/>
            <color indexed="81"/>
            <rFont val="Tahoma"/>
            <family val="2"/>
          </rPr>
          <t>To be completed by NCIA</t>
        </r>
      </text>
    </comment>
    <comment ref="H126" authorId="0" shapeId="0">
      <text>
        <r>
          <rPr>
            <sz val="9"/>
            <color indexed="81"/>
            <rFont val="Tahoma"/>
            <family val="2"/>
          </rPr>
          <t>To be completed by NCIA</t>
        </r>
      </text>
    </comment>
    <comment ref="I126" authorId="0" shapeId="0">
      <text>
        <r>
          <rPr>
            <sz val="9"/>
            <color indexed="81"/>
            <rFont val="Tahoma"/>
            <family val="2"/>
          </rPr>
          <t>I.e. Man-Days, Lot, etc. To be indicated by either bidder or NCIA; whichever defines the Quantity</t>
        </r>
      </text>
    </comment>
    <comment ref="J126" authorId="0" shapeId="0">
      <text>
        <r>
          <rPr>
            <sz val="9"/>
            <color indexed="81"/>
            <rFont val="Tahoma"/>
            <family val="2"/>
          </rPr>
          <t>To be indicated by either bidder or NCIA; if bidder needs to complete, highlight field yellow</t>
        </r>
      </text>
    </comment>
    <comment ref="K126" authorId="0" shapeId="0">
      <text>
        <r>
          <rPr>
            <sz val="9"/>
            <color indexed="81"/>
            <rFont val="Tahoma"/>
            <family val="2"/>
          </rPr>
          <t>To be completed by bidder</t>
        </r>
      </text>
    </comment>
    <comment ref="L126" authorId="0" shapeId="0">
      <text>
        <r>
          <rPr>
            <sz val="9"/>
            <color indexed="81"/>
            <rFont val="Tahoma"/>
            <family val="2"/>
          </rPr>
          <t>To be completed by bidder</t>
        </r>
      </text>
    </comment>
    <comment ref="M126"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N126"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<sst xmlns="http://schemas.openxmlformats.org/spreadsheetml/2006/main" count="1392" uniqueCount="492">
  <si>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</si>
  <si>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</si>
  <si>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</si>
  <si>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</si>
  <si>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</si>
  <si>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</si>
  <si>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</si>
  <si>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</si>
  <si>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</si>
  <si>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</si>
  <si>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</si>
  <si>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</si>
  <si>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</si>
  <si>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</si>
  <si>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</si>
  <si>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</si>
  <si>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</si>
  <si>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</si>
  <si>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</si>
  <si>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</si>
  <si>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</si>
  <si>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</si>
  <si>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</si>
  <si>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</si>
  <si>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</si>
  <si>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</si>
  <si>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</si>
  <si>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</si>
  <si>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</si>
  <si>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</si>
  <si>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</si>
  <si>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</si>
  <si>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</si>
  <si>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</si>
  <si>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</si>
  <si>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</si>
  <si>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</si>
  <si>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</si>
  <si>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</si>
  <si>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</si>
  <si>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</si>
  <si>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</si>
  <si>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</si>
  <si>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</si>
  <si>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</si>
  <si>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</si>
  <si>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</si>
  <si>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</si>
  <si>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</si>
  <si>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Total Firm Fixed Price Evaluated Options</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</si>
  <si>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</si>
  <si>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</si>
  <si>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</si>
  <si>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</si>
  <si>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</si>
  <si>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</si>
  <si>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</si>
  <si>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</si>
  <si>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</si>
  <si>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</si>
  <si>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OPTIONAL CLINS- Evaluated</t>
  </si>
  <si>
    <t>Total</t>
  </si>
  <si>
    <t>Total Firm Fixed Price- Evaluated Options</t>
  </si>
  <si>
    <t>Delta</t>
  </si>
  <si>
    <t>B) ACCURACY CHECK #1- OFFER SUMMARY TOTALS MATCH CLIN SUMMARY</t>
  </si>
  <si>
    <t>Grand Total Offer summary (All CLINS) matches detail</t>
  </si>
  <si>
    <t>C) ACCURACY CHECK #2- OFFER SUMMARY TOTALS MATCH DETAIL TABS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</si>
  <si>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</si>
  <si>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</si>
  <si>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</si>
  <si>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</si>
  <si>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</si>
  <si>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</si>
  <si>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</si>
  <si>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</si>
  <si>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</si>
  <si>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</si>
  <si>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</si>
  <si>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</si>
  <si>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</si>
  <si>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</si>
  <si>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</si>
  <si>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</si>
  <si>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</si>
  <si>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</si>
  <si>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</si>
  <si>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</si>
  <si>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</si>
  <si>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</si>
  <si>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</si>
  <si>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</si>
  <si>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</si>
  <si>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</si>
  <si>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</si>
  <si>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</si>
  <si>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</si>
  <si>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</si>
  <si>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</si>
  <si>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</si>
  <si>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</si>
  <si>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</si>
  <si>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</si>
  <si>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</si>
  <si>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Grand Total Firm fixed Price - Base Contract + Evaluated Options</t>
  </si>
  <si>
    <t>Grand Total Firm fixed Price - Base Contract</t>
  </si>
  <si>
    <t xml:space="preserve">Declare Currency =&gt; </t>
  </si>
  <si>
    <t>Delivery Form</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</si>
  <si>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</si>
  <si>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</si>
  <si>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</si>
  <si>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Enter profit percentage for labour in yellow cell below:</t>
  </si>
  <si>
    <t>Enter profit percentage for material in yellow cell below:</t>
  </si>
  <si>
    <t>Calculated the Total Travel Cost.</t>
  </si>
  <si>
    <t>Total ODC cost calculation.</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</si>
  <si>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</si>
  <si>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</si>
  <si>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</si>
  <si>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</si>
  <si>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</si>
  <si>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</si>
  <si>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</si>
  <si>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</si>
  <si>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</si>
  <si>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</si>
  <si>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PRICE CLIN 7</t>
  </si>
  <si>
    <t>CLIN 6</t>
  </si>
  <si>
    <t>CLIN 7</t>
  </si>
  <si>
    <t>D) COMPLETENESS CHECK FOR CLIN DETAILS TAB</t>
  </si>
  <si>
    <t>Man-Days
2020</t>
  </si>
  <si>
    <t>Man-Days
2021</t>
  </si>
  <si>
    <t>Man-Days
2022</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</si>
  <si>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</si>
  <si>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</si>
  <si>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</si>
  <si>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</si>
  <si>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</si>
  <si>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</si>
  <si>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</si>
  <si>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</si>
  <si>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</si>
  <si>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</si>
  <si>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</si>
  <si>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</si>
  <si>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</si>
  <si>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</si>
  <si>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</si>
  <si>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</si>
  <si>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</si>
  <si>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</si>
  <si>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</si>
  <si>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</si>
  <si>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</si>
  <si>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</si>
  <si>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</si>
  <si>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</si>
  <si>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</si>
  <si>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</si>
  <si>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</si>
  <si>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</si>
  <si>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</si>
  <si>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</si>
  <si>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</si>
  <si>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</si>
  <si>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</si>
  <si>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</si>
  <si>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</si>
  <si>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</si>
  <si>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2020</t>
  </si>
  <si>
    <t>Quantity
2021</t>
  </si>
  <si>
    <t>Quantity
2022</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</si>
  <si>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</si>
  <si>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</si>
  <si>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</si>
  <si>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</si>
  <si>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</si>
  <si>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</si>
  <si>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</si>
  <si>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</si>
  <si>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</si>
  <si>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</si>
  <si>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</si>
  <si>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</si>
  <si>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</si>
  <si>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</si>
  <si>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</si>
  <si>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</si>
  <si>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</si>
  <si>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</si>
  <si>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</si>
  <si>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</si>
  <si>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</si>
  <si>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</si>
  <si>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</si>
  <si>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</si>
  <si>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</si>
  <si>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t>
  </si>
  <si>
    <t>Junior Engineer</t>
  </si>
  <si>
    <t>Lead Engineer</t>
  </si>
  <si>
    <t>QA Engineer</t>
  </si>
  <si>
    <t>Senior Engineer</t>
  </si>
  <si>
    <t>Sr Principal Analyst, Program</t>
  </si>
  <si>
    <t>Analyst, Program</t>
  </si>
  <si>
    <t>Sr Principal Engineer, Systems</t>
  </si>
  <si>
    <t>Principal Analyst, Program</t>
  </si>
  <si>
    <t>Project Manager</t>
  </si>
  <si>
    <t>Fully burdened daily rate</t>
  </si>
  <si>
    <r>
      <t xml:space="preserve">Insert rows above the </t>
    </r>
    <r>
      <rPr>
        <b/>
        <sz val="11"/>
        <color rgb="FFFF0000"/>
        <rFont val="Calibri"/>
        <family val="2"/>
        <scheme val="minor"/>
      </rPr>
      <t>RED</t>
    </r>
    <r>
      <rPr>
        <sz val="11"/>
        <color theme="1"/>
        <rFont val="Calibri"/>
        <family val="2"/>
        <scheme val="minor"/>
      </rPr>
      <t xml:space="preserve"> row if needed</t>
    </r>
  </si>
  <si>
    <t xml:space="preserve">List for data Validation </t>
  </si>
  <si>
    <t>NATO Member States Currencies</t>
  </si>
  <si>
    <t>Lab-rate
2020</t>
  </si>
  <si>
    <t>Lab-rate
2021</t>
  </si>
  <si>
    <t>Lab-rate
2022</t>
  </si>
  <si>
    <t>Lab-rate
2023</t>
  </si>
  <si>
    <t>Lab-rate
2024</t>
  </si>
  <si>
    <t>Lab-rate
2025</t>
  </si>
  <si>
    <t>Lab-rate
2026</t>
  </si>
  <si>
    <t>Lab-rate
2027</t>
  </si>
  <si>
    <t>Lab-rate
2028</t>
  </si>
  <si>
    <t>Lab-rate
2029</t>
  </si>
  <si>
    <t>Unit cost
2020</t>
  </si>
  <si>
    <t>Unit cost
2021</t>
  </si>
  <si>
    <t>Unit cost
2022</t>
  </si>
  <si>
    <t>Unit cost
2023</t>
  </si>
  <si>
    <t>Unit cost
2024</t>
  </si>
  <si>
    <t>Unit cost
2025</t>
  </si>
  <si>
    <t>Unit cost
2026</t>
  </si>
  <si>
    <t>Unit cost
2027</t>
  </si>
  <si>
    <t>Unit cost
2028</t>
  </si>
  <si>
    <t>Unit cost
2029</t>
  </si>
  <si>
    <t>Enter profit percentage for travel in yellow cell below:</t>
  </si>
  <si>
    <t>This colum should only be expressed as a formula.</t>
  </si>
  <si>
    <t>Enter profit percentage for ODC in yellow cell below:</t>
  </si>
  <si>
    <t>Unit Type</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</si>
  <si>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</si>
  <si>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</si>
  <si>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</si>
  <si>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</si>
  <si>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</si>
  <si>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</si>
  <si>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</si>
  <si>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</si>
  <si>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</si>
  <si>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</si>
  <si>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</si>
  <si>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</si>
  <si>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</si>
  <si>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</si>
  <si>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</si>
  <si>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</si>
  <si>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</si>
  <si>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</si>
  <si>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</si>
  <si>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</si>
  <si>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</si>
  <si>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</si>
  <si>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</si>
  <si>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</si>
  <si>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</si>
  <si>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1.1</t>
  </si>
  <si>
    <t>1.2</t>
  </si>
  <si>
    <t>1.3</t>
  </si>
  <si>
    <t>1.4</t>
  </si>
  <si>
    <t>1.5</t>
  </si>
  <si>
    <t>1.6</t>
  </si>
  <si>
    <t>1.7</t>
  </si>
  <si>
    <t>1.8</t>
  </si>
  <si>
    <t>1.9</t>
  </si>
  <si>
    <t>1.10</t>
  </si>
  <si>
    <t>HPE ProLiant DL380 Gen10 8SFF
Configure-to-order Server</t>
  </si>
  <si>
    <t>HPE DL380 Gen10 Intel Xeon-Gold 5222
(3.8GHz/4-core/105W) FIO Processor Kit</t>
  </si>
  <si>
    <t>HPE 16GB (1x16GB) Dual Rank x8
DDR4-2933 CAS-21-21-21 Registered Smart Memory Kit</t>
  </si>
  <si>
    <t>HPE DL38X Gen10 Universal Media Bay Kit</t>
  </si>
  <si>
    <t>HPE 2TB SATA 6G Midline 7.2K SFF
(2.5in) SC 1yr Wty 512e Digitally Signed Firmware HDD</t>
  </si>
  <si>
    <t>HPE 9.5mm SATA DVD-RW Optical Drive</t>
  </si>
  <si>
    <t>HP USB US Keyboard/Mouse Kit</t>
  </si>
  <si>
    <t>Dual Redundant Power Supply: HPE 800W Flex Slot Platinum Hot Plug Low Halogen Power Supply Kit</t>
  </si>
  <si>
    <t>HP 2U Large Form Factor Easy Install Rail Kit</t>
  </si>
  <si>
    <t>HP 2U Cable Management Arm for Easy Install Kit</t>
  </si>
  <si>
    <t>Standard 1 year warranty</t>
  </si>
  <si>
    <t>EDC+ 8 weeks</t>
  </si>
  <si>
    <t>AOC Drenov Dol, Petrovec</t>
  </si>
  <si>
    <t>Component</t>
  </si>
  <si>
    <t xml:space="preserve">The Contractor shall deliver one fully configured unit which shall contain the components listed herein. </t>
  </si>
  <si>
    <t>CLIN 2 (BASE-EVALUATED) - UNIT = 1 MASE Backup Server (Total qty = 1)</t>
  </si>
  <si>
    <t>2.1</t>
  </si>
  <si>
    <t>2.2</t>
  </si>
  <si>
    <t>2.3</t>
  </si>
  <si>
    <t>2.4</t>
  </si>
  <si>
    <t>2.5</t>
  </si>
  <si>
    <t>2.6</t>
  </si>
  <si>
    <t>2.7</t>
  </si>
  <si>
    <t>2.8</t>
  </si>
  <si>
    <t>2.9</t>
  </si>
  <si>
    <t>2.10</t>
  </si>
  <si>
    <t>EDC + 8 weeks</t>
  </si>
  <si>
    <t>HPE 3Y Foundation Care NBD wDMR SVC</t>
  </si>
  <si>
    <t>HP Z2 Mini G4 Workstation with NVIDIA Quadro P1000
CPU: Intel Core i7-8700, 3.2 GHz
RAM: 16GB DDR4
GPU: NVIDIA Quadro P1000
SSD: 256-GB HP Z Turbo Drive PCIe
HP USB Business Keyboard, HP USB Optical Mouses</t>
  </si>
  <si>
    <t>HP Z2 Vesa Sleeve</t>
  </si>
  <si>
    <t>Media Converter (Giga-MiniMc, TX/SFP)</t>
  </si>
  <si>
    <t>MM850 LC 220m/550m, IE-SFP Module</t>
  </si>
  <si>
    <t>HP EliteDisplay E243i 60,96 cm (24") Business Monitor -Europe - English localization</t>
  </si>
  <si>
    <t>DP to DP Cable</t>
  </si>
  <si>
    <t>Option Exercise + 8 weeks</t>
  </si>
  <si>
    <t xml:space="preserve">Upon Purchaser Option exercise, the Contractor shall deliver 3 fully configured units which shall contain the components listed herein. </t>
  </si>
  <si>
    <t xml:space="preserve">The Contractor shall deliver 3 fully configured units which shall contain the components listed herein. </t>
  </si>
  <si>
    <t xml:space="preserve">Upon Purchaser Option exercixse, the Contractor shall deliver 11 fully configured units which shall contain the components listed herein. </t>
  </si>
  <si>
    <t>TOTAL PRICE CLIN 9</t>
  </si>
  <si>
    <t>TOTAL PRICE CLIN 10</t>
  </si>
  <si>
    <t>TOTAL PRICE CLIN 11</t>
  </si>
  <si>
    <t>Sunhillo Ventnor MPS 8-port, Single power supply</t>
  </si>
  <si>
    <t>EDC + 4 weeks</t>
  </si>
  <si>
    <t>NCIA The Hague</t>
  </si>
  <si>
    <t>TOTAL PRICE CLIN 12</t>
  </si>
  <si>
    <t>Catalyst 9300 24 GE SFP Ports, modular uplink Switch</t>
  </si>
  <si>
    <t>C9300 Network Advantage, 24-port license</t>
  </si>
  <si>
    <t>Cisco Catalyst 9300 XE 16.12 UNIVERSAL</t>
  </si>
  <si>
    <t>715W AC 80+ platinum Config 1 Power Supply</t>
  </si>
  <si>
    <t>Europe AC Type A Power Cable</t>
  </si>
  <si>
    <t>Catalyst 9300 8 x 10GE Network Module</t>
  </si>
  <si>
    <t>50CM Type 1 Stacking Cable</t>
  </si>
  <si>
    <t>No Stack Power Cable Selected</t>
  </si>
  <si>
    <t>C9300 DNA Advantage, 24-port Fiber Term Licenses</t>
  </si>
  <si>
    <t>Prime Infrastructure Lifecycle &amp; Assurance Term - Smart Lic</t>
  </si>
  <si>
    <t>Network Plug-n-Play Connect for zero-touch device deployment</t>
  </si>
  <si>
    <t xml:space="preserve">The Contractor shall deliver 2 fully configured units which shall contain the components listed herein. </t>
  </si>
  <si>
    <t>each unit contains QTY 2</t>
  </si>
  <si>
    <t>TOTAL PRICE CLIN 8</t>
  </si>
  <si>
    <t>SNTC-24X7X4 Catalyst 9300 24 GE SFP Ports, modular u</t>
  </si>
  <si>
    <t>C9300 DNA Advantage, 24-Port Fiber, 3 Year Term License</t>
  </si>
  <si>
    <t>PI Dev Lic for Lifecycle &amp; Assurance Term 3Y</t>
  </si>
  <si>
    <t>TOTAL PRICE CLIN 15</t>
  </si>
  <si>
    <t>TOTAL PRICE CLIN 16</t>
  </si>
  <si>
    <t>ZARGES Transport box serie K470 Aluminium 550x550x220mm (internal)</t>
  </si>
  <si>
    <t>ZARGES Foam plate parts for transport box 40849 serie K470 Aluminium 550x550x220mm (internal)</t>
  </si>
  <si>
    <t>Canary Communications Inc. Standalone media converter 1000Base-T/SX (1 way FO Trans, no Recv, MM, SC 550m) (RJ45)</t>
  </si>
  <si>
    <t>Canary Communications Inc. Standalone media converter 1000Base-T/SX (1 way FO Recv, no Trans, MM, SC 550m) (RJ45)</t>
  </si>
  <si>
    <t>OPTION: Packaging / Custom forms / Master Data Sheets / Shipment etc. for pick up at NCI Agency The Hague of 1 assembled UDP data diode and delivery at AOC Drenov Dol, Petrovec, North Macedonia within 2 weeks</t>
  </si>
  <si>
    <t>Option Exercise + 2 weeks</t>
  </si>
  <si>
    <t>Part Number</t>
  </si>
  <si>
    <t>868703-B21</t>
  </si>
  <si>
    <t xml:space="preserve">P02500-L21    </t>
  </si>
  <si>
    <t>P00922-B21</t>
  </si>
  <si>
    <t xml:space="preserve">826708-B21    </t>
  </si>
  <si>
    <t>765455-B21</t>
  </si>
  <si>
    <t xml:space="preserve">726537-B21      </t>
  </si>
  <si>
    <t xml:space="preserve">865414-B21  </t>
  </si>
  <si>
    <t xml:space="preserve">733660-B21   </t>
  </si>
  <si>
    <t xml:space="preserve">733664-B21    </t>
  </si>
  <si>
    <t>4RX06EA#ABU</t>
  </si>
  <si>
    <t xml:space="preserve">Y7B61AA </t>
  </si>
  <si>
    <t xml:space="preserve">BB-856-10747 </t>
  </si>
  <si>
    <t xml:space="preserve">BB-808-38101 </t>
  </si>
  <si>
    <t>1FH49AA#ABB</t>
  </si>
  <si>
    <t xml:space="preserve">included </t>
  </si>
  <si>
    <t>C9300-24S-A</t>
  </si>
  <si>
    <t>C9300-NW-A-24</t>
  </si>
  <si>
    <t>S9300UK9-1612</t>
  </si>
  <si>
    <t>PWR-C1-715WAC-P</t>
  </si>
  <si>
    <t>PWR-C1-715WAC-P/2</t>
  </si>
  <si>
    <t>CAB-TA-EU</t>
  </si>
  <si>
    <t>C9300-NM-8X</t>
  </si>
  <si>
    <t>STACK-T1-50CM</t>
  </si>
  <si>
    <t>C9300-SPWR-NONE</t>
  </si>
  <si>
    <t>C9300-DNA-A-24S</t>
  </si>
  <si>
    <t>PI-LFAS-T</t>
  </si>
  <si>
    <t>NETWORK-PNP-LIC</t>
  </si>
  <si>
    <t>HP LaserJet Enterprise 600 M604n</t>
  </si>
  <si>
    <t xml:space="preserve">E6B67A </t>
  </si>
  <si>
    <t xml:space="preserve">H7J33A3   </t>
  </si>
  <si>
    <t>CON-SNTP-C930024A</t>
  </si>
  <si>
    <t>C9300-DNA-A-24S-3Y</t>
  </si>
  <si>
    <t>PI-LFAS-AP-T-3Y</t>
  </si>
  <si>
    <t>GFT-1055D</t>
  </si>
  <si>
    <t>GFT-1055DR</t>
  </si>
  <si>
    <t>EACH</t>
  </si>
  <si>
    <t>Warranty</t>
  </si>
  <si>
    <t>1 year</t>
  </si>
  <si>
    <t>Licence</t>
  </si>
  <si>
    <t>3 years</t>
  </si>
  <si>
    <t>CLIN 3 (BASE-EVALUATED) - UNIT = 1 MASE Workstation (Total qty = 3) - display excluded (see below)</t>
  </si>
  <si>
    <t>CLIN 4 (BASE-EVALUATED) - UNIT = 1 Display for MASE Workstation (Total qty = 3)</t>
  </si>
  <si>
    <t>CLIN 5 (BASE-EVALUATED) - UNIT = 1 Gateway Workstation (Total qty = 1) - display excluded (see below)</t>
  </si>
  <si>
    <t>CLIN 6 (BASE-EVALUATED) - UNIT = 1 Display for Gateway Workstation (Total qty = 1)</t>
  </si>
  <si>
    <t>CLIN 7 (BASE-EVALUATED) - UNIT = 1 Serial interface (Sunhillo Ventnor) (Total qty = 1)</t>
  </si>
  <si>
    <t>CLIN 8 (BASE-EVALUATED) -UNIT = 1 network switch (Total qty = 2)</t>
  </si>
  <si>
    <t>CLIN 9 (BASE-EVALUATED) - UNIT = 1 Printer (Total qty = 1)</t>
  </si>
  <si>
    <t>CLIN 10 (BASE-EVALUATED) - UNIT = Components for assembly of 1 UDP data diode</t>
  </si>
  <si>
    <t>License</t>
  </si>
  <si>
    <t>Support</t>
  </si>
  <si>
    <t>CLIN 8</t>
  </si>
  <si>
    <t>CLIN 9</t>
  </si>
  <si>
    <t>CLIN 10</t>
  </si>
  <si>
    <t>CLIN 11</t>
  </si>
  <si>
    <t>CLIN 12</t>
  </si>
  <si>
    <t>CLIN 13</t>
  </si>
  <si>
    <t>CLIN 14</t>
  </si>
  <si>
    <t>CLIN 15</t>
  </si>
  <si>
    <t>CLIN 16</t>
  </si>
  <si>
    <t>CLIN 17</t>
  </si>
  <si>
    <t>CLIN 18</t>
  </si>
  <si>
    <t>CLIN 19</t>
  </si>
  <si>
    <t>System Inventory</t>
  </si>
  <si>
    <t>EDC + 6.5 weeks</t>
  </si>
  <si>
    <t xml:space="preserve">NCIA </t>
  </si>
  <si>
    <t>TOTAL PRICE CLIN 20</t>
  </si>
  <si>
    <t>Investment</t>
  </si>
  <si>
    <t>Transportation</t>
  </si>
  <si>
    <t>CLIN 20</t>
  </si>
  <si>
    <t>Documentation (COTS and Non-COTS; Support plan; OEM manual)</t>
  </si>
  <si>
    <t>Shipment</t>
  </si>
  <si>
    <t>Para 4.2</t>
  </si>
  <si>
    <t>Para 4.6</t>
  </si>
  <si>
    <t>Para 4 &amp; Para 5</t>
  </si>
  <si>
    <t>Para 5</t>
  </si>
  <si>
    <t>Services</t>
  </si>
  <si>
    <t>set of activities</t>
  </si>
  <si>
    <t xml:space="preserve">Electronic file </t>
  </si>
  <si>
    <t>Electronic file and hard copies</t>
  </si>
  <si>
    <t>set of documents</t>
  </si>
  <si>
    <t>database</t>
  </si>
  <si>
    <t>RFQ-CO-115283-NATINAMDS CLIN Summary</t>
  </si>
  <si>
    <t>CLIN 12 (BASE-EVALUATED) - ILS Services and Documentation</t>
  </si>
  <si>
    <t>CLIN 11 (BASE-EVALUATED) -UNIT = 1 VOIP phone device (Total qty = 6)</t>
  </si>
  <si>
    <t>CP-8841-K9 black CISCO VoIP phone device: standard CISCO 8841 Voice over Internet Protocol phone device with Ethernet ports and with 1 (each) European Power cord</t>
  </si>
  <si>
    <t>CP-8841-K9 black</t>
  </si>
  <si>
    <t xml:space="preserve">The Contractor shall deliver six fully configured units which shall contain the components listed herein. </t>
  </si>
  <si>
    <t>CLIN 13 (OPTION-EVALUATED) - UNIT = 1 year support for the 2 MASE servers (Total qty = 2)</t>
  </si>
  <si>
    <t>CLIN 14 (OPTION-EVALUATED)  - UNIT = 3 years support for the 2 MASE servers (Total qty = 2)</t>
  </si>
  <si>
    <t>CLIN 15 (OPTION-EVALUATED) -  UNIT = 1 MASE Workstation (Total option qty = 3) - display excluded (see below)</t>
  </si>
  <si>
    <t>CLIN 16 (OPTION-EVALUATED) -  UNIT = 1 Display for MASE Workstation (Total option qty = 11)</t>
  </si>
  <si>
    <t>CLIN 17 (OPTION-EVALUATED) - UNIT = 1 year support for the 2 network switches (Total qty = 2)</t>
  </si>
  <si>
    <t>CLIN 18 (OPTION-EVALUATED) - UNIT = 3 years support for the 2 network switches (Total qty = 2)</t>
  </si>
  <si>
    <t>CLIN 19 (OPTION-EVALUATED) -UNIT = 1 year support for the Printer (Total qty = 1)</t>
  </si>
  <si>
    <t>CLIN 20 (OPTION-EVALUATED) -Shipment to AOC Drenov Dol, Petrovec</t>
  </si>
  <si>
    <t>TOTAL PRICE CLIN 21</t>
  </si>
  <si>
    <t>CLIN 21 (OPTION-EVALUATED) - UNIT = 1 additional set of two media converters for assembly in the UDP data diode</t>
  </si>
  <si>
    <t>CLIN 12.1</t>
  </si>
  <si>
    <t>CLIN 12.2</t>
  </si>
  <si>
    <t>CLIN 12.3</t>
  </si>
  <si>
    <t>CLIN 20.1</t>
  </si>
  <si>
    <t>CLIN 12 (BASE-EVALUATED) - ILS Services</t>
  </si>
  <si>
    <t>CLIN 21</t>
  </si>
  <si>
    <t>CLIN 1 (BASE-EVALUATED) - UNIT = 1 MASE Server (Total qty = 1)</t>
  </si>
  <si>
    <t>CLIN 15 (OPTION-EVALUATED) - UNIT = 1 MASE Workstation (Total option qty = 3) - display excluded (see below)</t>
  </si>
  <si>
    <t>CLIN 16 (OPTION-EVALUATED) - UNIT = 1 Display for MASE Workstation (Total option qty = 11)</t>
  </si>
  <si>
    <t>CLIN 20 (OPTION-EVALUATED) - Shipment to AOC Drenov Dol, Petrovec</t>
  </si>
  <si>
    <t>CLIN 11 (BASE-EVALUATED) - UNIT = 1 VOIP phone device (Total qty = 6)</t>
  </si>
  <si>
    <t>CLIN 8 (BASE-EVALUATED) - UNIT = 1 network switch (Total qty = 2)</t>
  </si>
  <si>
    <t>BASE CONTRACT</t>
  </si>
  <si>
    <t>Power filtering certified Tempest Level C for Black Line Conduction (BLC)</t>
  </si>
  <si>
    <t>40849</t>
  </si>
  <si>
    <t>43866</t>
  </si>
  <si>
    <t>SOW 4.7</t>
  </si>
  <si>
    <t>ILS-35</t>
  </si>
  <si>
    <t>Option Exercise + 4 weeks</t>
  </si>
  <si>
    <t>715W AC 80+ platinum Config 1 Secondary Power Supply</t>
  </si>
  <si>
    <t>ILS-50</t>
  </si>
  <si>
    <t>Component, Licence, Warranty and Support</t>
  </si>
  <si>
    <t>ILS-35, SOW 4.7 and ILS-50</t>
  </si>
  <si>
    <t>SOW Section 4</t>
  </si>
  <si>
    <t>GLC-SX-MMD=</t>
  </si>
  <si>
    <t>GLC-TE=</t>
  </si>
  <si>
    <t>1000BASE-SX SFP transceiver module, MMF, 850nm, DOM</t>
  </si>
  <si>
    <t>1000BASE-T SFP transceiver module for Category 5 copper wire</t>
  </si>
  <si>
    <t>TOTAL PRICE CLIN 22</t>
  </si>
  <si>
    <t>AOC Drenov Dol</t>
  </si>
  <si>
    <t>HP Z4  G4  WKS Single unit (Mini) Packaging
HP Z4 G4 90 465W Chassis
Windows 10 Pro 64 Workstations EURO
Intel Xeon W-2123 3.6 2666MHz 8.25 4C CPU
16GB (1x16GB) DDR4 2666 DIMM ECC Registered Memory
NVIDIA Quadro P1000 4GB (4)mDP GFX
HP Z Turbo Drive M.2 256GB TLC SSD
1TB 7200RPM SATA 3.5in
Base FIO 4xUSB3 TypeA
HP i350-T2 PCIe Dual Port Gigabit NIC
3/3/3 (material/labor/onsite) Warranty EURO
HP Z4 G4 Country Kit EURO
HP Z4 Std CPU Cooling Solution</t>
  </si>
  <si>
    <t>1JP11AV#1</t>
  </si>
  <si>
    <t>HP i350 T2 Dual Port Gigabit NIC  (PCI-E additional card)</t>
  </si>
  <si>
    <t xml:space="preserve">Cisco Catalyst 3850-12S-S </t>
  </si>
  <si>
    <t xml:space="preserve">Uplink modules for 3850-12S-S </t>
  </si>
  <si>
    <t>WS-C3850-12S</t>
  </si>
  <si>
    <t>C3850-NM-4-1G</t>
  </si>
  <si>
    <t>GLC-T (10/100/1000)</t>
  </si>
  <si>
    <t>GLC-SX-MMD</t>
  </si>
  <si>
    <t xml:space="preserve">Upon Purchaser Option exercixse, the Contractor shall deliver 2 fully configured units which shall contain the components listed herein. </t>
  </si>
  <si>
    <t>Copper Transceiver Modules for CISCO Catalyst 3850-12S
GLC-T/SFP-GE-T 1000Base-T SFP Copper Transceiver Module, RJ45 Plug, 100 Meters</t>
  </si>
  <si>
    <t>Fiber Transceiver Modules for CISCO Catalyst 3850-12S
Gigabit SFP Multimode Transceiver Module GLC-SX-MMD/ GLC-SX-MM/ SFP-GE-S, 1000Base-SX, Dual LC, 550m</t>
  </si>
  <si>
    <t>CLIN 22 (OPTION-EVALUATED) - UNIT = 1 network switch (Total qty = 2)</t>
  </si>
  <si>
    <t>HPE 1Y Hardware NBD wDMR Support SVC</t>
  </si>
  <si>
    <t>HG925A1</t>
  </si>
  <si>
    <t>ILS-45</t>
  </si>
  <si>
    <t>Option Exercise + 1 week</t>
  </si>
  <si>
    <t>TOTAL PRICE CLIN 13</t>
  </si>
  <si>
    <t>CLIN 14 (OPTION-EVALUATED) - UNIT = 3 years support for the 2 MASE servers (Total qty = 2)</t>
  </si>
  <si>
    <t>TOTAL PRICE CLIN 14</t>
  </si>
  <si>
    <t>TOTAL PRICE CLIN 17</t>
  </si>
  <si>
    <t>Upon Purchaser Option exercise, the Contractor shall deliver 2 fully configured units which shall contain the components listed herein.</t>
  </si>
  <si>
    <t>TOTAL PRICE CLIN 18</t>
  </si>
  <si>
    <t>CLIN 19 (OPTION-EVALUATED) - UNIT = 1 year support for the Printer (Total qty = 1)</t>
  </si>
  <si>
    <t>HP support on site Next Business Day 1 year</t>
  </si>
  <si>
    <t>TOTAL PRICE CLIN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</si>
</sst>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s>
  <fonts count="39"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0"/>
      <color rgb="FFFF0000"/>
      <name val="Calibri"/>
      <family val="2"/>
      <scheme val="minor"/>
    </font>
    <font>
      <b/>
      <sz val="10"/>
      <color rgb="FFFF0000"/>
      <name val="Calibri"/>
      <family val="2"/>
      <scheme val="minor"/>
    </font>
    <font>
      <strike/>
      <sz val="10"/>
      <color rgb="FFFF0000"/>
      <name val="Calibri"/>
      <family val="2"/>
      <scheme val="minor"/>
    </font>
    <font>
      <b/>
      <strike/>
      <sz val="10"/>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s>
  <cellStyleXfs count="7">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285">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8" fillId="0" borderId="0" xfId="0" applyFon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6"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4"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5" fontId="0" fillId="0" borderId="0" xfId="1" applyFont="1" applyAlignment="1">
      <alignment horizontal="center"/>
    </xf>
    <xf numFmtId="0" fontId="1" fillId="0" borderId="0" xfId="0" applyFont="1" applyAlignment="1">
      <alignment horizontal="left"/>
    </xf>
    <xf numFmtId="165" fontId="16" fillId="0" borderId="0" xfId="1" applyFont="1"/>
    <xf numFmtId="0" fontId="0" fillId="0" borderId="1" xfId="0" applyFill="1" applyBorder="1"/>
    <xf numFmtId="0" fontId="15" fillId="10" borderId="1" xfId="3" applyFont="1" applyFill="1" applyBorder="1" applyAlignment="1" applyProtection="1">
      <alignment vertical="center"/>
    </xf>
    <xf numFmtId="0" fontId="15" fillId="13" borderId="1" xfId="3" applyFont="1" applyFill="1" applyBorder="1" applyAlignment="1" applyProtection="1">
      <alignment horizontal="left" vertical="center" wrapText="1" indent="1"/>
    </xf>
    <xf numFmtId="0" fontId="15" fillId="13" borderId="1" xfId="3" applyFont="1" applyFill="1" applyBorder="1" applyAlignment="1" applyProtection="1">
      <alignment horizontal="left" vertical="center" indent="1"/>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7" fillId="0" borderId="0" xfId="2" applyFont="1" applyAlignment="1">
      <alignment horizontal="center"/>
    </xf>
    <xf numFmtId="9" fontId="0" fillId="5" borderId="0" xfId="5" applyFont="1" applyFill="1"/>
    <xf numFmtId="165"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49" fontId="0" fillId="0" borderId="0" xfId="0" applyNumberFormat="1"/>
    <xf numFmtId="4" fontId="0" fillId="0" borderId="0" xfId="4" applyNumberFormat="1" applyFont="1"/>
    <xf numFmtId="0" fontId="0" fillId="0" borderId="0" xfId="0" applyAlignment="1">
      <alignment horizontal="right"/>
    </xf>
    <xf numFmtId="165" fontId="16" fillId="0" borderId="0" xfId="1" applyFont="1" applyAlignment="1">
      <alignment horizontal="center"/>
    </xf>
    <xf numFmtId="0" fontId="20" fillId="0" borderId="0" xfId="0" applyFont="1" applyFill="1" applyAlignment="1">
      <alignment vertical="center"/>
    </xf>
    <xf numFmtId="0" fontId="20" fillId="0" borderId="0" xfId="0" applyFont="1" applyAlignment="1">
      <alignment vertical="center"/>
    </xf>
    <xf numFmtId="0" fontId="20" fillId="0" borderId="0" xfId="0" applyFont="1" applyFill="1" applyAlignment="1">
      <alignment vertical="center" wrapText="1"/>
    </xf>
    <xf numFmtId="0" fontId="21" fillId="4" borderId="22" xfId="0" applyFont="1" applyFill="1" applyBorder="1" applyAlignment="1">
      <alignment horizontal="center" vertical="center" wrapText="1"/>
    </xf>
    <xf numFmtId="0" fontId="20" fillId="0" borderId="0" xfId="0" applyFont="1" applyAlignment="1">
      <alignment vertical="center" wrapText="1"/>
    </xf>
    <xf numFmtId="0" fontId="21" fillId="14" borderId="27"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1" fillId="14" borderId="21" xfId="0" applyFont="1" applyFill="1" applyBorder="1" applyAlignment="1">
      <alignment horizontal="right" vertical="center"/>
    </xf>
    <xf numFmtId="0" fontId="20" fillId="0" borderId="18" xfId="0" applyFont="1" applyFill="1" applyBorder="1" applyAlignment="1">
      <alignment vertical="center"/>
    </xf>
    <xf numFmtId="0" fontId="21" fillId="0" borderId="18" xfId="0" applyFont="1" applyFill="1" applyBorder="1" applyAlignment="1">
      <alignment horizontal="center" vertical="center"/>
    </xf>
    <xf numFmtId="0" fontId="21" fillId="0" borderId="18" xfId="0" applyFont="1" applyFill="1" applyBorder="1" applyAlignment="1">
      <alignment horizontal="center" vertical="center" wrapText="1"/>
    </xf>
    <xf numFmtId="166" fontId="21" fillId="0" borderId="18" xfId="1" applyNumberFormat="1" applyFont="1" applyFill="1" applyBorder="1" applyAlignment="1">
      <alignment horizontal="center" vertical="center"/>
    </xf>
    <xf numFmtId="166" fontId="20" fillId="0" borderId="18" xfId="1" applyNumberFormat="1" applyFont="1" applyFill="1" applyBorder="1" applyAlignment="1">
      <alignment vertical="center"/>
    </xf>
    <xf numFmtId="0" fontId="20" fillId="0" borderId="1" xfId="0" applyFont="1" applyFill="1" applyBorder="1" applyAlignment="1">
      <alignment vertical="center"/>
    </xf>
    <xf numFmtId="0" fontId="20" fillId="0" borderId="23" xfId="0" applyFont="1" applyFill="1" applyBorder="1" applyAlignment="1">
      <alignment vertical="center" wrapText="1"/>
    </xf>
    <xf numFmtId="166" fontId="20" fillId="0" borderId="20" xfId="1" applyNumberFormat="1" applyFont="1" applyFill="1" applyBorder="1" applyAlignment="1">
      <alignment vertical="center"/>
    </xf>
    <xf numFmtId="0" fontId="20" fillId="0" borderId="20" xfId="0" applyFont="1" applyFill="1" applyBorder="1" applyAlignment="1">
      <alignment vertical="center"/>
    </xf>
    <xf numFmtId="0" fontId="20" fillId="0" borderId="26"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1" fillId="2" borderId="13" xfId="0" applyFont="1" applyFill="1" applyBorder="1" applyAlignment="1">
      <alignment vertical="center"/>
    </xf>
    <xf numFmtId="0" fontId="20" fillId="0" borderId="0" xfId="0" applyFont="1" applyAlignment="1">
      <alignment horizontal="center" vertical="center"/>
    </xf>
    <xf numFmtId="0" fontId="20" fillId="3" borderId="1" xfId="0" applyFont="1" applyFill="1" applyBorder="1" applyAlignment="1">
      <alignment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27" xfId="0" applyFont="1" applyFill="1" applyBorder="1" applyAlignment="1">
      <alignment vertical="center"/>
    </xf>
    <xf numFmtId="0" fontId="20" fillId="16" borderId="10" xfId="0" applyFont="1" applyFill="1" applyBorder="1" applyAlignment="1">
      <alignment horizontal="center" vertical="center"/>
    </xf>
    <xf numFmtId="0" fontId="20" fillId="15" borderId="12" xfId="0" applyFont="1" applyFill="1" applyBorder="1" applyAlignment="1">
      <alignment vertical="center" wrapText="1"/>
    </xf>
    <xf numFmtId="0" fontId="20" fillId="2" borderId="30" xfId="0" applyFont="1" applyFill="1" applyBorder="1" applyAlignment="1">
      <alignment vertical="center"/>
    </xf>
    <xf numFmtId="0" fontId="20" fillId="2" borderId="30" xfId="0" applyFont="1" applyFill="1" applyBorder="1" applyAlignment="1">
      <alignment vertical="center" wrapText="1"/>
    </xf>
    <xf numFmtId="166" fontId="20" fillId="2" borderId="30" xfId="1" applyNumberFormat="1" applyFont="1" applyFill="1" applyBorder="1" applyAlignment="1">
      <alignment vertical="center"/>
    </xf>
    <xf numFmtId="0" fontId="20" fillId="0" borderId="21" xfId="0" applyFont="1" applyFill="1" applyBorder="1" applyAlignment="1">
      <alignment vertical="center"/>
    </xf>
    <xf numFmtId="0" fontId="20" fillId="2" borderId="33" xfId="0" applyFont="1" applyFill="1" applyBorder="1" applyAlignment="1">
      <alignment vertical="center"/>
    </xf>
    <xf numFmtId="0" fontId="20" fillId="2" borderId="34" xfId="0"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2"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2" fillId="2" borderId="4" xfId="0" applyFont="1" applyFill="1" applyBorder="1" applyAlignment="1" applyProtection="1">
      <alignment horizontal="centerContinuous" vertical="center"/>
    </xf>
    <xf numFmtId="0" fontId="15" fillId="2" borderId="5" xfId="0" applyFont="1" applyFill="1" applyBorder="1" applyAlignment="1" applyProtection="1">
      <alignment horizontal="centerContinuous" vertical="center"/>
    </xf>
    <xf numFmtId="0" fontId="22" fillId="2" borderId="0" xfId="0" applyFont="1" applyFill="1" applyBorder="1" applyAlignment="1" applyProtection="1">
      <alignment horizontal="centerContinuous" vertical="center"/>
    </xf>
    <xf numFmtId="0" fontId="15" fillId="2" borderId="0" xfId="0" applyFont="1" applyFill="1" applyBorder="1" applyAlignment="1" applyProtection="1">
      <alignment horizontal="centerContinuous" vertical="center"/>
    </xf>
    <xf numFmtId="0" fontId="22" fillId="2" borderId="6"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21" fillId="2" borderId="7" xfId="0" applyFont="1" applyFill="1" applyBorder="1" applyAlignment="1">
      <alignment vertical="center"/>
    </xf>
    <xf numFmtId="0" fontId="20" fillId="2" borderId="8" xfId="0" applyFont="1" applyFill="1" applyBorder="1" applyAlignment="1">
      <alignment vertical="center"/>
    </xf>
    <xf numFmtId="0" fontId="20" fillId="2" borderId="8" xfId="0" applyFont="1" applyFill="1" applyBorder="1" applyAlignment="1">
      <alignment vertical="center" wrapText="1"/>
    </xf>
    <xf numFmtId="166" fontId="20" fillId="2" borderId="8" xfId="1" applyNumberFormat="1" applyFont="1" applyFill="1" applyBorder="1" applyAlignment="1">
      <alignment vertical="center"/>
    </xf>
    <xf numFmtId="166" fontId="20" fillId="2" borderId="35" xfId="1" applyNumberFormat="1" applyFont="1" applyFill="1" applyBorder="1" applyAlignment="1">
      <alignment vertical="center"/>
    </xf>
    <xf numFmtId="0" fontId="20" fillId="2" borderId="37" xfId="0" applyFont="1" applyFill="1" applyBorder="1" applyAlignment="1">
      <alignment vertical="center"/>
    </xf>
    <xf numFmtId="0" fontId="20" fillId="2" borderId="9" xfId="0" applyFont="1" applyFill="1" applyBorder="1" applyAlignment="1">
      <alignment vertical="center" wrapText="1"/>
    </xf>
    <xf numFmtId="0" fontId="21" fillId="0" borderId="38" xfId="0" applyFont="1" applyFill="1" applyBorder="1" applyAlignment="1">
      <alignment vertical="center"/>
    </xf>
    <xf numFmtId="0" fontId="20" fillId="0" borderId="39" xfId="0" applyFont="1" applyFill="1" applyBorder="1" applyAlignment="1">
      <alignment vertical="center"/>
    </xf>
    <xf numFmtId="0" fontId="20" fillId="0" borderId="39" xfId="0" applyFont="1" applyFill="1" applyBorder="1" applyAlignment="1">
      <alignment vertical="center" wrapText="1"/>
    </xf>
    <xf numFmtId="166" fontId="20" fillId="0" borderId="39" xfId="1" applyNumberFormat="1" applyFont="1" applyFill="1" applyBorder="1" applyAlignment="1">
      <alignment vertical="center"/>
    </xf>
    <xf numFmtId="0" fontId="20" fillId="0" borderId="40" xfId="0" applyFont="1" applyFill="1" applyBorder="1" applyAlignment="1">
      <alignment vertical="center" wrapText="1"/>
    </xf>
    <xf numFmtId="43" fontId="22" fillId="15" borderId="32" xfId="6" applyNumberFormat="1" applyFont="1" applyFill="1" applyBorder="1" applyAlignment="1" applyProtection="1">
      <alignment horizontal="right" vertical="center"/>
    </xf>
    <xf numFmtId="43" fontId="20" fillId="0" borderId="1" xfId="1" applyNumberFormat="1" applyFont="1" applyFill="1" applyBorder="1" applyAlignment="1">
      <alignment horizontal="center" vertical="center"/>
    </xf>
    <xf numFmtId="43" fontId="20" fillId="0" borderId="20" xfId="4" applyNumberFormat="1" applyFont="1" applyFill="1" applyBorder="1" applyAlignment="1">
      <alignment horizontal="right" vertical="center"/>
    </xf>
    <xf numFmtId="43" fontId="21" fillId="15" borderId="36" xfId="4" applyNumberFormat="1" applyFont="1" applyFill="1" applyBorder="1" applyAlignment="1">
      <alignment horizontal="right" vertical="center"/>
    </xf>
    <xf numFmtId="43" fontId="20" fillId="0" borderId="1" xfId="4" applyNumberFormat="1" applyFont="1" applyFill="1" applyBorder="1" applyAlignment="1">
      <alignment horizontal="right" vertical="center"/>
    </xf>
    <xf numFmtId="43" fontId="21" fillId="15" borderId="14" xfId="4" applyNumberFormat="1" applyFont="1" applyFill="1" applyBorder="1" applyAlignment="1">
      <alignment horizontal="right" vertical="center"/>
    </xf>
    <xf numFmtId="43" fontId="23" fillId="15" borderId="31" xfId="6" applyNumberFormat="1" applyFont="1" applyFill="1" applyBorder="1" applyAlignment="1" applyProtection="1">
      <alignment horizontal="right" vertical="center"/>
    </xf>
    <xf numFmtId="0" fontId="11"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43" fontId="21" fillId="15" borderId="28" xfId="4" applyNumberFormat="1" applyFont="1" applyFill="1" applyBorder="1" applyAlignment="1">
      <alignment horizontal="right" vertical="center"/>
    </xf>
    <xf numFmtId="0" fontId="21" fillId="0" borderId="26" xfId="0" applyFont="1" applyFill="1" applyBorder="1" applyAlignment="1">
      <alignment horizontal="center" vertical="center" wrapText="1"/>
    </xf>
    <xf numFmtId="0" fontId="20" fillId="0" borderId="1" xfId="0" applyFont="1" applyFill="1" applyBorder="1" applyAlignment="1">
      <alignment horizontal="left" vertical="center" wrapText="1" indent="2"/>
    </xf>
    <xf numFmtId="0" fontId="20" fillId="3" borderId="42" xfId="0" applyFont="1" applyFill="1" applyBorder="1" applyAlignment="1">
      <alignment horizontal="left" vertical="center"/>
    </xf>
    <xf numFmtId="0" fontId="20" fillId="3" borderId="43" xfId="0" applyFont="1" applyFill="1" applyBorder="1" applyAlignment="1">
      <alignment horizontal="left" vertical="center" wrapText="1"/>
    </xf>
    <xf numFmtId="0" fontId="20" fillId="3" borderId="43" xfId="0" applyFont="1" applyFill="1" applyBorder="1" applyAlignment="1">
      <alignment horizontal="center" vertical="center"/>
    </xf>
    <xf numFmtId="0" fontId="20" fillId="3" borderId="43" xfId="0" applyFont="1" applyFill="1" applyBorder="1" applyAlignment="1">
      <alignment horizontal="center" vertical="center" wrapText="1"/>
    </xf>
    <xf numFmtId="0" fontId="20" fillId="0" borderId="43" xfId="0" applyFont="1" applyFill="1" applyBorder="1" applyAlignment="1">
      <alignment horizontal="center" vertical="center"/>
    </xf>
    <xf numFmtId="43" fontId="20" fillId="15" borderId="43" xfId="0" applyNumberFormat="1" applyFont="1" applyFill="1" applyBorder="1" applyAlignment="1">
      <alignment vertical="center"/>
    </xf>
    <xf numFmtId="43" fontId="22" fillId="15" borderId="41" xfId="6" applyNumberFormat="1" applyFont="1" applyFill="1" applyBorder="1" applyAlignment="1" applyProtection="1">
      <alignment horizontal="right" vertical="center"/>
    </xf>
    <xf numFmtId="0" fontId="20" fillId="0" borderId="43" xfId="0" applyFont="1" applyFill="1" applyBorder="1" applyAlignment="1">
      <alignment vertical="center"/>
    </xf>
    <xf numFmtId="0" fontId="20" fillId="15" borderId="44" xfId="0" applyFont="1" applyFill="1" applyBorder="1" applyAlignment="1">
      <alignment vertical="center" wrapText="1"/>
    </xf>
    <xf numFmtId="2" fontId="0" fillId="0" borderId="0" xfId="1" applyNumberFormat="1" applyFont="1" applyAlignment="1">
      <alignment horizontal="right"/>
    </xf>
    <xf numFmtId="1" fontId="0" fillId="0" borderId="0" xfId="0" applyNumberFormat="1" applyAlignment="1">
      <alignment horizontal="right"/>
    </xf>
    <xf numFmtId="0" fontId="7" fillId="13" borderId="18" xfId="3" applyFill="1" applyBorder="1" applyAlignment="1" applyProtection="1">
      <alignment horizontal="left" vertical="center" wrapText="1" indent="1"/>
    </xf>
    <xf numFmtId="0" fontId="7" fillId="13" borderId="45" xfId="3" applyFill="1" applyBorder="1" applyAlignment="1" applyProtection="1">
      <alignment horizontal="left" vertical="center" wrapText="1" indent="1"/>
    </xf>
    <xf numFmtId="0" fontId="7" fillId="13" borderId="46" xfId="3" applyFill="1" applyBorder="1" applyAlignment="1" applyProtection="1">
      <alignment horizontal="left" vertical="center" wrapText="1" indent="1"/>
    </xf>
    <xf numFmtId="0" fontId="7" fillId="13" borderId="47" xfId="3" applyFill="1" applyBorder="1" applyAlignment="1" applyProtection="1">
      <alignment horizontal="left" vertical="center" wrapText="1" indent="1"/>
    </xf>
    <xf numFmtId="0" fontId="27" fillId="13" borderId="1" xfId="3" applyFont="1" applyFill="1" applyBorder="1" applyAlignment="1" applyProtection="1">
      <alignment vertical="center" wrapText="1"/>
    </xf>
    <xf numFmtId="0" fontId="8" fillId="13" borderId="1" xfId="3" applyFont="1" applyFill="1" applyBorder="1" applyAlignment="1" applyProtection="1">
      <alignment vertical="center" wrapText="1"/>
    </xf>
    <xf numFmtId="0" fontId="1" fillId="13" borderId="0" xfId="0" applyFont="1" applyFill="1"/>
    <xf numFmtId="0" fontId="20" fillId="0" borderId="1" xfId="0" quotePrefix="1" applyFont="1" applyFill="1" applyBorder="1" applyAlignment="1">
      <alignment horizontal="center" vertical="center"/>
    </xf>
    <xf numFmtId="0" fontId="20" fillId="0" borderId="1" xfId="0" quotePrefix="1" applyFont="1" applyFill="1" applyBorder="1" applyAlignment="1">
      <alignment horizontal="center" vertical="center" wrapText="1"/>
    </xf>
    <xf numFmtId="0" fontId="0" fillId="5" borderId="1" xfId="0" applyFill="1" applyBorder="1"/>
    <xf numFmtId="9" fontId="0" fillId="5" borderId="1" xfId="5" applyFont="1" applyFill="1" applyBorder="1"/>
    <xf numFmtId="9" fontId="0" fillId="5" borderId="1" xfId="0" applyNumberFormat="1" applyFill="1" applyBorder="1"/>
    <xf numFmtId="0" fontId="0" fillId="13" borderId="49" xfId="0" applyFill="1" applyBorder="1"/>
    <xf numFmtId="0" fontId="0" fillId="13" borderId="35" xfId="0" applyFill="1" applyBorder="1" applyAlignment="1">
      <alignment horizontal="center"/>
    </xf>
    <xf numFmtId="0" fontId="0" fillId="13" borderId="54" xfId="0" applyFill="1" applyBorder="1"/>
    <xf numFmtId="0" fontId="0" fillId="13" borderId="29" xfId="0" applyFill="1" applyBorder="1" applyAlignment="1">
      <alignment horizontal="center"/>
    </xf>
    <xf numFmtId="0" fontId="0" fillId="13" borderId="0" xfId="0" quotePrefix="1" applyFill="1" applyBorder="1" applyAlignment="1">
      <alignment horizontal="center"/>
    </xf>
    <xf numFmtId="0" fontId="0" fillId="13" borderId="6" xfId="0" quotePrefix="1" applyFill="1" applyBorder="1" applyAlignment="1">
      <alignment horizontal="center"/>
    </xf>
    <xf numFmtId="0" fontId="0" fillId="13" borderId="54" xfId="0" quotePrefix="1" applyFill="1" applyBorder="1"/>
    <xf numFmtId="0" fontId="0" fillId="13" borderId="8" xfId="0" quotePrefix="1" applyFill="1" applyBorder="1" applyAlignment="1">
      <alignment horizontal="center"/>
    </xf>
    <xf numFmtId="0" fontId="0" fillId="13" borderId="9" xfId="0" quotePrefix="1" applyFill="1" applyBorder="1" applyAlignment="1">
      <alignment horizontal="center"/>
    </xf>
    <xf numFmtId="0" fontId="17" fillId="12" borderId="48" xfId="0" applyFont="1" applyFill="1" applyBorder="1"/>
    <xf numFmtId="0" fontId="17" fillId="12" borderId="1" xfId="0" applyFont="1" applyFill="1" applyBorder="1"/>
    <xf numFmtId="0" fontId="1" fillId="13" borderId="53" xfId="0" applyFont="1" applyFill="1" applyBorder="1"/>
    <xf numFmtId="0" fontId="1" fillId="13" borderId="47" xfId="0" applyFont="1" applyFill="1" applyBorder="1"/>
    <xf numFmtId="0" fontId="1" fillId="13" borderId="50" xfId="0" applyFont="1" applyFill="1" applyBorder="1" applyAlignment="1">
      <alignment horizontal="centerContinuous"/>
    </xf>
    <xf numFmtId="0" fontId="1" fillId="13" borderId="51" xfId="0" applyFont="1" applyFill="1" applyBorder="1" applyAlignment="1">
      <alignment horizontal="centerContinuous"/>
    </xf>
    <xf numFmtId="0" fontId="1" fillId="13" borderId="52" xfId="0" applyFont="1" applyFill="1" applyBorder="1" applyAlignment="1">
      <alignment horizontal="centerContinuous"/>
    </xf>
    <xf numFmtId="0" fontId="1" fillId="13" borderId="49" xfId="0" applyFont="1" applyFill="1" applyBorder="1"/>
    <xf numFmtId="0" fontId="1" fillId="13" borderId="35" xfId="0" applyFont="1" applyFill="1" applyBorder="1" applyAlignment="1">
      <alignment horizontal="center"/>
    </xf>
    <xf numFmtId="0" fontId="1" fillId="13" borderId="8" xfId="0" applyFont="1" applyFill="1" applyBorder="1" applyAlignment="1">
      <alignment horizontal="center"/>
    </xf>
    <xf numFmtId="0" fontId="1" fillId="13" borderId="9" xfId="0" applyFont="1" applyFill="1" applyBorder="1" applyAlignment="1">
      <alignment horizontal="center"/>
    </xf>
    <xf numFmtId="0" fontId="28" fillId="8" borderId="1" xfId="0" applyFont="1" applyFill="1" applyBorder="1" applyAlignment="1">
      <alignment wrapText="1"/>
    </xf>
    <xf numFmtId="0" fontId="0" fillId="17" borderId="0" xfId="0" applyFill="1"/>
    <xf numFmtId="165" fontId="0" fillId="17" borderId="0" xfId="1" applyFont="1" applyFill="1" applyAlignment="1">
      <alignment horizontal="right"/>
    </xf>
    <xf numFmtId="4" fontId="0" fillId="0" borderId="0" xfId="0" applyNumberFormat="1" applyFont="1"/>
    <xf numFmtId="0" fontId="30" fillId="0" borderId="0" xfId="0" applyFont="1"/>
    <xf numFmtId="0" fontId="1" fillId="0" borderId="43" xfId="0" applyFont="1" applyFill="1" applyBorder="1" applyAlignment="1">
      <alignment vertical="center"/>
    </xf>
    <xf numFmtId="0" fontId="24" fillId="0" borderId="43" xfId="0" applyFont="1" applyFill="1" applyBorder="1" applyAlignment="1">
      <alignment horizontal="right" vertical="center"/>
    </xf>
    <xf numFmtId="0" fontId="31" fillId="7" borderId="55" xfId="0" applyFont="1" applyFill="1" applyBorder="1" applyAlignment="1">
      <alignment vertical="center"/>
    </xf>
    <xf numFmtId="0" fontId="0" fillId="7" borderId="56" xfId="0" applyFont="1" applyFill="1" applyBorder="1" applyAlignment="1">
      <alignment vertical="center"/>
    </xf>
    <xf numFmtId="43" fontId="12" fillId="7" borderId="57" xfId="1" applyNumberFormat="1" applyFont="1" applyFill="1" applyBorder="1" applyAlignment="1">
      <alignment vertical="center"/>
    </xf>
    <xf numFmtId="0" fontId="31" fillId="7" borderId="11" xfId="0" applyFont="1" applyFill="1" applyBorder="1" applyAlignment="1">
      <alignment vertical="center"/>
    </xf>
    <xf numFmtId="43" fontId="12"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43" fontId="12" fillId="0" borderId="3" xfId="1" applyNumberFormat="1" applyFont="1"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43" fontId="0" fillId="15" borderId="57" xfId="1" applyNumberFormat="1" applyFont="1" applyFill="1" applyBorder="1" applyAlignment="1">
      <alignment vertical="center"/>
    </xf>
    <xf numFmtId="0" fontId="0" fillId="3" borderId="17" xfId="0" applyFill="1" applyBorder="1" applyAlignment="1">
      <alignment vertical="center"/>
    </xf>
    <xf numFmtId="43" fontId="0" fillId="15" borderId="23" xfId="1" applyNumberFormat="1" applyFont="1" applyFill="1" applyBorder="1" applyAlignment="1">
      <alignment vertical="center"/>
    </xf>
    <xf numFmtId="0" fontId="0" fillId="3" borderId="11" xfId="0" applyFill="1" applyBorder="1" applyAlignment="1">
      <alignment vertical="center"/>
    </xf>
    <xf numFmtId="165" fontId="0" fillId="0" borderId="12" xfId="1" applyFont="1" applyFill="1" applyBorder="1" applyAlignment="1">
      <alignment vertical="center"/>
    </xf>
    <xf numFmtId="0" fontId="1" fillId="2" borderId="11" xfId="0" applyFont="1" applyFill="1" applyBorder="1" applyAlignment="1">
      <alignment vertical="center"/>
    </xf>
    <xf numFmtId="43" fontId="1" fillId="2" borderId="12" xfId="1" applyNumberFormat="1" applyFont="1" applyFill="1" applyBorder="1" applyAlignment="1">
      <alignment vertical="center"/>
    </xf>
    <xf numFmtId="43" fontId="0" fillId="15" borderId="12" xfId="1" applyNumberFormat="1" applyFont="1" applyFill="1" applyBorder="1" applyAlignment="1">
      <alignment vertical="center"/>
    </xf>
    <xf numFmtId="0" fontId="32" fillId="14" borderId="21" xfId="0" applyFont="1" applyFill="1" applyBorder="1" applyAlignment="1">
      <alignment horizontal="right" vertical="center"/>
    </xf>
    <xf numFmtId="0" fontId="33" fillId="15" borderId="21" xfId="0" applyFont="1" applyFill="1" applyBorder="1" applyAlignment="1">
      <alignment horizontal="center" vertical="center" wrapText="1"/>
    </xf>
    <xf numFmtId="43" fontId="0" fillId="0" borderId="0" xfId="4" applyNumberFormat="1" applyFont="1"/>
    <xf numFmtId="0" fontId="28" fillId="13" borderId="0" xfId="0" applyFont="1" applyFill="1" applyAlignment="1">
      <alignment wrapText="1"/>
    </xf>
    <xf numFmtId="166" fontId="28" fillId="13" borderId="0" xfId="1" applyNumberFormat="1" applyFont="1" applyFill="1" applyAlignment="1">
      <alignment wrapText="1"/>
    </xf>
    <xf numFmtId="0" fontId="28" fillId="0" borderId="0" xfId="0" applyFont="1"/>
    <xf numFmtId="0" fontId="21" fillId="0" borderId="17" xfId="0" applyFont="1" applyFill="1" applyBorder="1" applyAlignment="1">
      <alignment horizontal="left" vertical="center"/>
    </xf>
    <xf numFmtId="0" fontId="21" fillId="0" borderId="17" xfId="0" applyFont="1" applyFill="1" applyBorder="1" applyAlignment="1">
      <alignment horizontal="right" vertical="center"/>
    </xf>
    <xf numFmtId="1" fontId="21" fillId="0" borderId="17" xfId="0" applyNumberFormat="1" applyFont="1" applyFill="1" applyBorder="1" applyAlignment="1">
      <alignment horizontal="left" vertical="center"/>
    </xf>
    <xf numFmtId="0" fontId="21" fillId="3" borderId="11" xfId="0" applyFont="1" applyFill="1" applyBorder="1" applyAlignment="1">
      <alignment horizontal="left" vertical="center"/>
    </xf>
    <xf numFmtId="2" fontId="21" fillId="0" borderId="17"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3" fillId="0" borderId="1" xfId="0" applyFont="1" applyFill="1" applyBorder="1" applyAlignment="1">
      <alignment horizontal="left" vertical="center" wrapText="1" indent="2"/>
    </xf>
    <xf numFmtId="0" fontId="23" fillId="0" borderId="1" xfId="0" applyFont="1" applyFill="1" applyBorder="1" applyAlignment="1">
      <alignment horizontal="center" vertical="center"/>
    </xf>
    <xf numFmtId="0" fontId="0" fillId="0" borderId="0" xfId="0" applyNumberFormat="1" applyFont="1"/>
    <xf numFmtId="0" fontId="35" fillId="0" borderId="1" xfId="0" applyFont="1" applyFill="1" applyBorder="1" applyAlignment="1">
      <alignment horizontal="left" vertical="center" wrapText="1" indent="2"/>
    </xf>
    <xf numFmtId="0" fontId="35" fillId="0" borderId="1" xfId="0" quotePrefix="1" applyFont="1" applyFill="1" applyBorder="1" applyAlignment="1">
      <alignment horizontal="center" vertical="center"/>
    </xf>
    <xf numFmtId="0" fontId="35" fillId="0" borderId="1" xfId="0" quotePrefix="1" applyFont="1" applyFill="1" applyBorder="1" applyAlignment="1">
      <alignment horizontal="center" vertical="center" wrapText="1"/>
    </xf>
    <xf numFmtId="0" fontId="35" fillId="0" borderId="1" xfId="0" applyFont="1" applyFill="1" applyBorder="1" applyAlignment="1">
      <alignment horizontal="center" vertical="center"/>
    </xf>
    <xf numFmtId="43" fontId="35" fillId="15" borderId="31" xfId="6" applyNumberFormat="1" applyFont="1" applyFill="1" applyBorder="1" applyAlignment="1" applyProtection="1">
      <alignment horizontal="right" vertical="center"/>
    </xf>
    <xf numFmtId="43" fontId="36" fillId="15" borderId="32" xfId="6" applyNumberFormat="1" applyFont="1" applyFill="1" applyBorder="1" applyAlignment="1" applyProtection="1">
      <alignment horizontal="right" vertical="center"/>
    </xf>
    <xf numFmtId="0" fontId="35" fillId="0" borderId="21" xfId="0" applyFont="1" applyFill="1" applyBorder="1" applyAlignment="1">
      <alignment vertical="center"/>
    </xf>
    <xf numFmtId="0" fontId="22" fillId="0" borderId="17" xfId="0" applyFont="1" applyFill="1" applyBorder="1" applyAlignment="1">
      <alignment horizontal="right" vertical="center"/>
    </xf>
    <xf numFmtId="0" fontId="23" fillId="0" borderId="1" xfId="0" quotePrefix="1" applyFont="1" applyFill="1" applyBorder="1" applyAlignment="1">
      <alignment horizontal="center" vertical="center"/>
    </xf>
    <xf numFmtId="0" fontId="23" fillId="0" borderId="1" xfId="0" quotePrefix="1" applyFont="1" applyFill="1" applyBorder="1" applyAlignment="1">
      <alignment horizontal="center" vertical="center" wrapText="1"/>
    </xf>
    <xf numFmtId="0" fontId="23" fillId="0" borderId="21" xfId="0" applyFont="1" applyFill="1" applyBorder="1" applyAlignment="1">
      <alignment vertical="center"/>
    </xf>
    <xf numFmtId="0" fontId="36" fillId="0" borderId="58" xfId="0" applyFont="1" applyFill="1" applyBorder="1" applyAlignment="1">
      <alignment horizontal="right" vertical="center"/>
    </xf>
    <xf numFmtId="0" fontId="35" fillId="15" borderId="12" xfId="0" applyFont="1" applyFill="1" applyBorder="1" applyAlignment="1">
      <alignment vertical="center" wrapText="1"/>
    </xf>
    <xf numFmtId="0" fontId="36" fillId="0" borderId="5" xfId="0" applyFont="1" applyFill="1" applyBorder="1" applyAlignment="1">
      <alignment horizontal="right" vertical="center"/>
    </xf>
    <xf numFmtId="0" fontId="35" fillId="3" borderId="1" xfId="0" quotePrefix="1" applyFont="1" applyFill="1" applyBorder="1" applyAlignment="1">
      <alignment horizontal="center" vertical="center" wrapText="1"/>
    </xf>
    <xf numFmtId="0" fontId="36" fillId="0" borderId="17" xfId="0" applyFont="1" applyFill="1" applyBorder="1" applyAlignment="1">
      <alignment horizontal="right" vertical="center"/>
    </xf>
    <xf numFmtId="2" fontId="36" fillId="0" borderId="17" xfId="0" applyNumberFormat="1" applyFont="1" applyFill="1" applyBorder="1" applyAlignment="1">
      <alignment horizontal="right" vertical="center"/>
    </xf>
    <xf numFmtId="0" fontId="37" fillId="0" borderId="1" xfId="0" applyFont="1" applyFill="1" applyBorder="1" applyAlignment="1">
      <alignment horizontal="left" vertical="center" wrapText="1" indent="2"/>
    </xf>
    <xf numFmtId="0" fontId="38" fillId="0" borderId="17" xfId="0" applyFont="1" applyFill="1" applyBorder="1" applyAlignment="1">
      <alignment horizontal="right" vertical="center"/>
    </xf>
    <xf numFmtId="0" fontId="37" fillId="0" borderId="1" xfId="0" quotePrefix="1" applyFont="1" applyFill="1" applyBorder="1" applyAlignment="1">
      <alignment horizontal="center" vertical="center"/>
    </xf>
    <xf numFmtId="0" fontId="37" fillId="0" borderId="1" xfId="0" quotePrefix="1" applyFont="1" applyFill="1" applyBorder="1" applyAlignment="1">
      <alignment horizontal="center" vertical="center" wrapText="1"/>
    </xf>
    <xf numFmtId="0" fontId="37" fillId="0" borderId="1" xfId="0" applyFont="1" applyFill="1" applyBorder="1" applyAlignment="1">
      <alignment horizontal="center" vertical="center"/>
    </xf>
    <xf numFmtId="43" fontId="37" fillId="15" borderId="31" xfId="6" applyNumberFormat="1" applyFont="1" applyFill="1" applyBorder="1" applyAlignment="1" applyProtection="1">
      <alignment horizontal="right" vertical="center"/>
    </xf>
    <xf numFmtId="43" fontId="38" fillId="15" borderId="32" xfId="6" applyNumberFormat="1" applyFont="1" applyFill="1" applyBorder="1" applyAlignment="1" applyProtection="1">
      <alignment horizontal="right" vertical="center"/>
    </xf>
    <xf numFmtId="0" fontId="37" fillId="0" borderId="21" xfId="0" applyFont="1" applyFill="1" applyBorder="1" applyAlignment="1">
      <alignment vertical="center"/>
    </xf>
    <xf numFmtId="0" fontId="36" fillId="3" borderId="11" xfId="0" applyFont="1" applyFill="1" applyBorder="1" applyAlignment="1">
      <alignment horizontal="left" vertical="center"/>
    </xf>
    <xf numFmtId="0" fontId="36" fillId="3" borderId="1" xfId="0" applyFont="1" applyFill="1" applyBorder="1" applyAlignment="1">
      <alignment horizontal="left" vertical="center" wrapText="1"/>
    </xf>
    <xf numFmtId="0" fontId="36"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5" fillId="0" borderId="1" xfId="0" applyFont="1" applyFill="1" applyBorder="1" applyAlignment="1">
      <alignment vertical="center"/>
    </xf>
    <xf numFmtId="43" fontId="35" fillId="0" borderId="1" xfId="4" applyNumberFormat="1" applyFont="1" applyFill="1" applyBorder="1" applyAlignment="1">
      <alignment horizontal="right" vertical="center"/>
    </xf>
    <xf numFmtId="0" fontId="36" fillId="0" borderId="11" xfId="0" applyFont="1" applyFill="1" applyBorder="1" applyAlignment="1">
      <alignment horizontal="right" vertical="center"/>
    </xf>
    <xf numFmtId="0" fontId="35" fillId="0" borderId="12" xfId="0" applyFont="1" applyFill="1" applyBorder="1" applyAlignment="1">
      <alignment vertical="center" wrapText="1"/>
    </xf>
    <xf numFmtId="0" fontId="38" fillId="0" borderId="17" xfId="0" applyFont="1" applyFill="1" applyBorder="1" applyAlignment="1">
      <alignment horizontal="left" vertical="center"/>
    </xf>
    <xf numFmtId="0" fontId="38" fillId="3" borderId="1" xfId="0" applyFont="1" applyFill="1" applyBorder="1" applyAlignment="1">
      <alignment horizontal="left" vertical="center" wrapText="1"/>
    </xf>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7" fillId="0" borderId="1" xfId="0" applyFont="1" applyFill="1" applyBorder="1" applyAlignment="1">
      <alignment vertical="center"/>
    </xf>
    <xf numFmtId="43" fontId="37" fillId="0" borderId="1" xfId="4" applyNumberFormat="1" applyFont="1" applyFill="1" applyBorder="1" applyAlignment="1">
      <alignment horizontal="right" vertical="center"/>
    </xf>
    <xf numFmtId="0" fontId="37" fillId="3" borderId="42" xfId="0" applyFont="1" applyFill="1" applyBorder="1" applyAlignment="1">
      <alignment horizontal="left" vertical="center"/>
    </xf>
    <xf numFmtId="0" fontId="37" fillId="3" borderId="43" xfId="0" applyFont="1" applyFill="1" applyBorder="1" applyAlignment="1">
      <alignment horizontal="left" vertical="center" wrapText="1"/>
    </xf>
    <xf numFmtId="0" fontId="37" fillId="3" borderId="43" xfId="0" applyFont="1" applyFill="1" applyBorder="1" applyAlignment="1">
      <alignment horizontal="center" vertical="center"/>
    </xf>
    <xf numFmtId="0" fontId="37" fillId="3" borderId="43" xfId="0" applyFont="1" applyFill="1" applyBorder="1" applyAlignment="1">
      <alignment horizontal="center" vertical="center" wrapText="1"/>
    </xf>
    <xf numFmtId="0" fontId="37" fillId="0" borderId="43" xfId="0" applyFont="1" applyFill="1" applyBorder="1" applyAlignment="1">
      <alignment horizontal="center" vertical="center"/>
    </xf>
    <xf numFmtId="43" fontId="37" fillId="15" borderId="43" xfId="0" applyNumberFormat="1" applyFont="1" applyFill="1" applyBorder="1" applyAlignment="1">
      <alignment vertical="center"/>
    </xf>
    <xf numFmtId="43" fontId="38" fillId="15" borderId="41" xfId="6" applyNumberFormat="1" applyFont="1" applyFill="1" applyBorder="1" applyAlignment="1" applyProtection="1">
      <alignment horizontal="right" vertical="center"/>
    </xf>
    <xf numFmtId="0" fontId="37" fillId="0" borderId="43" xfId="0" applyFont="1" applyFill="1" applyBorder="1" applyAlignment="1">
      <alignment vertical="center"/>
    </xf>
    <xf numFmtId="0" fontId="38" fillId="0" borderId="38" xfId="0" applyFont="1" applyFill="1" applyBorder="1" applyAlignment="1">
      <alignment vertical="center"/>
    </xf>
    <xf numFmtId="0" fontId="37" fillId="0" borderId="39" xfId="0" applyFont="1" applyFill="1" applyBorder="1" applyAlignment="1">
      <alignment vertical="center"/>
    </xf>
    <xf numFmtId="0" fontId="37" fillId="0" borderId="39" xfId="0" applyFont="1" applyFill="1" applyBorder="1" applyAlignment="1">
      <alignment vertical="center" wrapText="1"/>
    </xf>
    <xf numFmtId="166" fontId="37" fillId="0" borderId="39" xfId="1" applyNumberFormat="1" applyFont="1" applyFill="1" applyBorder="1" applyAlignment="1">
      <alignment vertical="center"/>
    </xf>
    <xf numFmtId="43" fontId="38" fillId="15" borderId="28" xfId="4" applyNumberFormat="1" applyFont="1" applyFill="1" applyBorder="1" applyAlignment="1">
      <alignment horizontal="right" vertical="center"/>
    </xf>
    <xf numFmtId="0" fontId="37" fillId="15" borderId="12" xfId="0" applyFont="1" applyFill="1" applyBorder="1" applyAlignment="1">
      <alignment vertical="center" wrapText="1"/>
    </xf>
    <xf numFmtId="0" fontId="38" fillId="3" borderId="11" xfId="0" applyFont="1" applyFill="1" applyBorder="1" applyAlignment="1">
      <alignment horizontal="left" vertical="center"/>
    </xf>
    <xf numFmtId="0" fontId="37" fillId="0" borderId="12" xfId="0" applyFont="1" applyFill="1" applyBorder="1" applyAlignment="1">
      <alignment vertical="center" wrapText="1"/>
    </xf>
    <xf numFmtId="0" fontId="37" fillId="15" borderId="44" xfId="0" applyFont="1" applyFill="1" applyBorder="1" applyAlignment="1">
      <alignment vertical="center" wrapText="1"/>
    </xf>
    <xf numFmtId="0" fontId="37" fillId="0" borderId="40" xfId="0" applyFont="1" applyFill="1" applyBorder="1" applyAlignment="1">
      <alignment vertical="center" wrapText="1"/>
    </xf>
    <xf numFmtId="166" fontId="28" fillId="13" borderId="0" xfId="1" applyNumberFormat="1" applyFont="1" applyFill="1" applyAlignment="1">
      <alignment wrapText="1"/>
    </xf>
    <xf numFmtId="166" fontId="28" fillId="13"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CLIN 11 and CLIN 19 totals are also required to be traceable to the totals from the details tabs (Labour+Material+Travel+ODCs).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85726</xdr:rowOff>
    </xdr:from>
    <xdr:to>
      <xdr:col>11</xdr:col>
      <xdr:colOff>158928</xdr:colOff>
      <xdr:row>25</xdr:row>
      <xdr:rowOff>169546</xdr:rowOff>
    </xdr:to>
    <xdr:pic>
      <xdr:nvPicPr>
        <xdr:cNvPr id="3" name="Picture 2"/>
        <xdr:cNvPicPr>
          <a:picLocks noChangeAspect="1"/>
        </xdr:cNvPicPr>
      </xdr:nvPicPr>
      <xdr:blipFill>
        <a:blip xmlns:r="http://schemas.openxmlformats.org/officeDocument/2006/relationships" r:embed="rId1"/>
        <a:stretch>
          <a:fillRect/>
        </a:stretch>
      </xdr:blipFill>
      <xdr:spPr>
        <a:xfrm>
          <a:off x="9791700" y="36290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38099</xdr:colOff>
      <xdr:row>4</xdr:row>
      <xdr:rowOff>0</xdr:rowOff>
    </xdr:from>
    <xdr:ext cx="3648075" cy="4444935"/>
    <xdr:sp macro="" textlink="">
      <xdr:nvSpPr>
        <xdr:cNvPr id="2" name="TextBox 1"/>
        <xdr:cNvSpPr txBox="1"/>
      </xdr:nvSpPr>
      <xdr:spPr>
        <a:xfrm>
          <a:off x="20250149" y="876300"/>
          <a:ext cx="3648075" cy="444493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CLIN 11 and CLIN 19 totals are also required to be traceable to the totals from the details tabs (Labour+Material+Travel+ODCs).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3</xdr:row>
      <xdr:rowOff>17145</xdr:rowOff>
    </xdr:from>
    <xdr:ext cx="4061460" cy="5697855"/>
    <xdr:sp macro="" textlink="">
      <xdr:nvSpPr>
        <xdr:cNvPr id="2" name="TextBox 1"/>
        <xdr:cNvSpPr txBox="1"/>
      </xdr:nvSpPr>
      <xdr:spPr>
        <a:xfrm>
          <a:off x="26047065" y="2026920"/>
          <a:ext cx="4061460" cy="5697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171450</xdr:colOff>
      <xdr:row>0</xdr:row>
      <xdr:rowOff>304801</xdr:rowOff>
    </xdr:from>
    <xdr:to>
      <xdr:col>11</xdr:col>
      <xdr:colOff>161925</xdr:colOff>
      <xdr:row>0</xdr:row>
      <xdr:rowOff>1104901</xdr:rowOff>
    </xdr:to>
    <xdr:sp macro="" textlink="">
      <xdr:nvSpPr>
        <xdr:cNvPr id="3" name="TextBox 2"/>
        <xdr:cNvSpPr txBox="1"/>
      </xdr:nvSpPr>
      <xdr:spPr>
        <a:xfrm>
          <a:off x="4762500" y="304801"/>
          <a:ext cx="4924425"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2</xdr:row>
      <xdr:rowOff>167640</xdr:rowOff>
    </xdr:from>
    <xdr:ext cx="4518660" cy="5086905"/>
    <xdr:sp macro="" textlink="">
      <xdr:nvSpPr>
        <xdr:cNvPr id="2" name="TextBox 1"/>
        <xdr:cNvSpPr txBox="1"/>
      </xdr:nvSpPr>
      <xdr:spPr>
        <a:xfrm>
          <a:off x="25637490" y="2129790"/>
          <a:ext cx="4518660" cy="508690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17144</xdr:colOff>
      <xdr:row>2</xdr:row>
      <xdr:rowOff>177165</xdr:rowOff>
    </xdr:from>
    <xdr:ext cx="4745355" cy="4914679"/>
    <xdr:sp macro="" textlink="">
      <xdr:nvSpPr>
        <xdr:cNvPr id="2" name="TextBox 1"/>
        <xdr:cNvSpPr txBox="1"/>
      </xdr:nvSpPr>
      <xdr:spPr>
        <a:xfrm>
          <a:off x="12361544" y="1996440"/>
          <a:ext cx="4745355" cy="491467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3809</xdr:colOff>
      <xdr:row>3</xdr:row>
      <xdr:rowOff>17145</xdr:rowOff>
    </xdr:from>
    <xdr:ext cx="5073015" cy="4570225"/>
    <xdr:sp macro="" textlink="">
      <xdr:nvSpPr>
        <xdr:cNvPr id="2" name="TextBox 1"/>
        <xdr:cNvSpPr txBox="1"/>
      </xdr:nvSpPr>
      <xdr:spPr>
        <a:xfrm>
          <a:off x="11519534" y="2884170"/>
          <a:ext cx="5073015" cy="45702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AC7" totalsRowCount="1" headerRowDxfId="97">
  <autoFilter ref="B2:AC6"/>
  <tableColumns count="28">
    <tableColumn id="1" name="CLIN" totalsRowLabel="Total"/>
    <tableColumn id="2" name="Labour Category"/>
    <tableColumn id="10" name="Currency" dataDxfId="96" totalsRowDxfId="95" dataCellStyle="Comma"/>
    <tableColumn id="3" name="Man-Days_x000a_2020"/>
    <tableColumn id="17" name="Man-Days_x000a_2021"/>
    <tableColumn id="16" name="Man-Days_x000a_2022"/>
    <tableColumn id="14" name="Man-Days_x000a_2023"/>
    <tableColumn id="9" name="Man-Days_x000a_2024"/>
    <tableColumn id="23" name="Man-Days_x000a_2025" dataDxfId="94"/>
    <tableColumn id="22" name="Man-Days_x000a_2026" dataDxfId="93"/>
    <tableColumn id="21" name="Man-Days_x000a_2027" dataDxfId="92"/>
    <tableColumn id="20" name="Man-Days_x000a_2028" dataDxfId="91"/>
    <tableColumn id="19" name="Man-Days_x000a_2029" dataDxfId="90"/>
    <tableColumn id="4" name="Lab-rate_x000a_2020" dataDxfId="89" totalsRowDxfId="88" dataCellStyle="Comma"/>
    <tableColumn id="13" name="Lab-rate_x000a_2021" dataDxfId="87" totalsRowDxfId="86" dataCellStyle="Comma"/>
    <tableColumn id="12" name="Lab-rate_x000a_2022" dataDxfId="85" totalsRowDxfId="84" dataCellStyle="Comma"/>
    <tableColumn id="18" name="Lab-rate_x000a_2023" dataDxfId="83" totalsRowDxfId="82" dataCellStyle="Comma"/>
    <tableColumn id="15" name="Lab-rate_x000a_2024" dataDxfId="81" totalsRowDxfId="80" dataCellStyle="Comma"/>
    <tableColumn id="29" name="Lab-rate_x000a_2025" dataDxfId="79" totalsRowDxfId="78" dataCellStyle="Comma"/>
    <tableColumn id="28" name="Lab-rate_x000a_2026" dataDxfId="77" totalsRowDxfId="76" dataCellStyle="Comma"/>
    <tableColumn id="27" name="Lab-rate_x000a_2027" dataDxfId="75" totalsRowDxfId="74" dataCellStyle="Comma"/>
    <tableColumn id="26" name="Lab-rate_x000a_2028" dataDxfId="73" totalsRowDxfId="72" dataCellStyle="Comma"/>
    <tableColumn id="25" name="Lab-rate_x000a_2029" dataDxfId="71" totalsRowDxfId="70" dataCellStyle="Comma"/>
    <tableColumn id="6" name="Extended cost" dataDxfId="69" totalsRowDxfId="68" dataCellStyle="Comma">
      <calculatedColumnFormula>(E3*O3)+(F3*P3)*(G3*Q3)</calculatedColumnFormula>
    </tableColumn>
    <tableColumn id="11" name="Expat Allowance (ONLY if applicable)" dataDxfId="67" dataCellStyle="Comma"/>
    <tableColumn id="8" name="Profit " dataDxfId="66" totalsRowDxfId="65" dataCellStyle="Comma">
      <calculatedColumnFormula>(Y3+Z3)*Rates!#REF!</calculatedColumnFormula>
    </tableColumn>
    <tableColumn id="5" name="Fully burdened cost" totalsRowFunction="sum" dataDxfId="64" totalsRowDxfId="63" dataCellStyle="Comma">
      <calculatedColumnFormula>CLIN2_Labour102[[#This Row],[Extended cost]]+CLIN2_Labour102[[#This Row],[Expat Allowance (ONLY if applicable)]]+CLIN2_Labour102[[#This Row],[Profit ]]</calculatedColumnFormula>
    </tableColumn>
    <tableColumn id="7" name="Subcontracted/ Name of Subcontractor" dataDxfId="62" totalsRowDxfId="61"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AC7" totalsRowCount="1" headerRowDxfId="60">
  <autoFilter ref="B2:AC6"/>
  <tableColumns count="28">
    <tableColumn id="1" name="CLIN" totalsRowLabel="Total"/>
    <tableColumn id="11" name="Equipment Name "/>
    <tableColumn id="2" name="Item Description"/>
    <tableColumn id="8" name="Currency " dataDxfId="59" dataCellStyle="Comma"/>
    <tableColumn id="3" name="Quantity_x000a_2020" dataDxfId="58" totalsRowDxfId="57" dataCellStyle="Comma"/>
    <tableColumn id="12" name="Quantity_x000a_2021"/>
    <tableColumn id="10" name="Quantity_x000a_2022"/>
    <tableColumn id="13" name="Quantity_x000a_2023"/>
    <tableColumn id="9" name="Quantity_x000a_2024"/>
    <tableColumn id="23" name="Quantity_x000a_2025" dataDxfId="56"/>
    <tableColumn id="22" name="Quantity_x000a_2026" dataDxfId="55"/>
    <tableColumn id="21" name="Quantity_x000a_2027" dataDxfId="54"/>
    <tableColumn id="20" name="Quantity_x000a_2028" dataDxfId="53"/>
    <tableColumn id="19" name="Quantity_x000a_2029" dataDxfId="52"/>
    <tableColumn id="4" name="Unit cost_x000a_2020" dataDxfId="51" totalsRowDxfId="50" dataCellStyle="Comma"/>
    <tableColumn id="14" name="Unit cost_x000a_2021" dataDxfId="49" totalsRowDxfId="48" dataCellStyle="Comma"/>
    <tableColumn id="15" name="Unit cost_x000a_2022" dataDxfId="47" totalsRowDxfId="46" dataCellStyle="Comma"/>
    <tableColumn id="18" name="Unit cost_x000a_2023" dataDxfId="45" totalsRowDxfId="44" dataCellStyle="Comma"/>
    <tableColumn id="17" name="Unit cost_x000a_2024" dataDxfId="43" totalsRowDxfId="42" dataCellStyle="Comma"/>
    <tableColumn id="28" name="Unit cost_x000a_2025" dataDxfId="41" totalsRowDxfId="40" dataCellStyle="Comma"/>
    <tableColumn id="27" name="Unit cost_x000a_2026" dataDxfId="39" totalsRowDxfId="38" dataCellStyle="Comma"/>
    <tableColumn id="26" name="Unit cost_x000a_2027" dataDxfId="37" totalsRowDxfId="36" dataCellStyle="Comma"/>
    <tableColumn id="25" name="Unit cost_x000a_2028" dataDxfId="35" totalsRowDxfId="34" dataCellStyle="Comma"/>
    <tableColumn id="24" name="Unit cost_x000a_2029" dataDxfId="33" totalsRowDxfId="32" dataCellStyle="Comma"/>
    <tableColumn id="6" name="Extended cost" dataDxfId="31" totalsRowDxfId="30" dataCellStyle="Comma">
      <calculatedColumnFormula>(F3*P3)+(G3*Q3)*(H3*R3)</calculatedColumnFormula>
    </tableColumn>
    <tableColumn id="16" name="Profit" dataDxfId="29" totalsRowDxfId="28" dataCellStyle="Comma">
      <calculatedColumnFormula>Z3*$AF$2</calculatedColumnFormula>
    </tableColumn>
    <tableColumn id="5" name="Fully burdened cost" totalsRowFunction="sum" dataDxfId="27" totalsRowDxfId="26" dataCellStyle="Comma">
      <calculatedColumnFormula>Z3+AA3</calculatedColumnFormula>
    </tableColumn>
    <tableColumn id="7"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7" totalsRowCount="1" headerRowDxfId="23">
  <autoFilter ref="B2:M6"/>
  <tableColumns count="12">
    <tableColumn id="1" name="CLIN" totalsRowLabel="Total"/>
    <tableColumn id="5" name="Origin/Destination"/>
    <tableColumn id="10" name="Year"/>
    <tableColumn id="7" name="Currency" dataDxfId="22" dataCellStyle="Comma"/>
    <tableColumn id="6" name="Nr of_x000a_trips"/>
    <tableColumn id="2" name="Nr of_x000a_people"/>
    <tableColumn id="3" name="Nr of Days_x000a_per trip"/>
    <tableColumn id="4" name="Cost per roundtrip" dataDxfId="21" totalsRowDxfId="20" dataCellStyle="Currency"/>
    <tableColumn id="9" name="Per Diem" dataDxfId="19" totalsRowDxfId="18" dataCellStyle="Currency"/>
    <tableColumn id="12" name="Extended cost" dataDxfId="17" totalsRowDxfId="16" dataCellStyle="Currency"/>
    <tableColumn id="11" name="Profit" dataDxfId="15" totalsRowDxfId="14" dataCellStyle="Currency"/>
    <tableColumn id="8"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7" totalsRowCount="1" headerRowDxfId="11">
  <autoFilter ref="B2:L6"/>
  <tableColumns count="11">
    <tableColumn id="1" name="CLIN" totalsRowLabel="Total"/>
    <tableColumn id="2" name="Item Name"/>
    <tableColumn id="3" name="Item Description"/>
    <tableColumn id="10" name="Year" dataDxfId="10"/>
    <tableColumn id="8" name="Currency" dataDxfId="9"/>
    <tableColumn id="9" name="Unit Type" dataDxfId="8" dataCellStyle="Comma"/>
    <tableColumn id="4" name="Quantity"/>
    <tableColumn id="5" name="Unit cost " dataDxfId="7" totalsRowDxfId="6" dataCellStyle="Currency"/>
    <tableColumn id="11" name="Extended cost" dataDxfId="5" totalsRowDxfId="4" dataCellStyle="Currency">
      <calculatedColumnFormula>Table12[[#This Row],[Quantity]]*Table12[[#This Row],[Unit cost ]]</calculatedColumnFormula>
    </tableColumn>
    <tableColumn id="7" name="Profit" dataDxfId="3" totalsRowDxfId="2" dataCellStyle="Currency">
      <calculatedColumnFormula>Table12[[#This Row],[Extended cost]]*$O$2</calculatedColumnFormula>
    </tableColumn>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0"/>
  <sheetViews>
    <sheetView tabSelected="1" zoomScaleNormal="100" workbookViewId="0">
      <selection activeCell="B1" sqref="B1"/>
    </sheetView>
  </sheetViews>
  <sheetFormatPr defaultColWidth="9.140625" defaultRowHeight="12.75" x14ac:dyDescent="0.2"/>
  <cols>
    <col min="1" max="1" width="1.7109375" style="15" customWidth="1"/>
    <col min="2" max="2" width="23.42578125" style="15" customWidth="1"/>
    <col min="3" max="3" width="118.28515625" style="15" customWidth="1"/>
    <col min="4" max="4" width="45.140625" style="15" customWidth="1"/>
    <col min="5" max="5" width="2.28515625" style="15" customWidth="1"/>
    <col min="6" max="16384" width="9.140625" style="15"/>
  </cols>
  <sheetData>
    <row r="1" spans="2:4" ht="23.25" x14ac:dyDescent="0.2">
      <c r="B1" s="14"/>
    </row>
    <row r="2" spans="2:4" ht="15" x14ac:dyDescent="0.25">
      <c r="B2" s="16"/>
    </row>
    <row r="3" spans="2:4" ht="15.75" thickBot="1" x14ac:dyDescent="0.25">
      <c r="B3" s="51" t="s">
        <v>50</v>
      </c>
      <c r="C3" s="52"/>
    </row>
    <row r="4" spans="2:4" ht="300.75" x14ac:dyDescent="0.2">
      <c r="B4" s="154"/>
      <c r="C4" s="155" t="s">
        <v>189</v>
      </c>
    </row>
    <row r="5" spans="2:4" ht="194.25" x14ac:dyDescent="0.2">
      <c r="B5" s="152"/>
      <c r="C5" s="153" t="s">
        <v>190</v>
      </c>
    </row>
    <row r="6" spans="2:4" x14ac:dyDescent="0.2">
      <c r="B6" s="17"/>
      <c r="C6" s="17"/>
      <c r="D6" s="17"/>
    </row>
    <row r="7" spans="2:4" ht="15" x14ac:dyDescent="0.25">
      <c r="B7" s="41" t="s">
        <v>73</v>
      </c>
      <c r="C7" s="41" t="s">
        <v>13</v>
      </c>
      <c r="D7" s="4"/>
    </row>
    <row r="8" spans="2:4" ht="292.5" customHeight="1" x14ac:dyDescent="0.25">
      <c r="B8" s="42" t="s">
        <v>74</v>
      </c>
      <c r="C8" s="156" t="s">
        <v>256</v>
      </c>
      <c r="D8" s="4"/>
    </row>
    <row r="9" spans="2:4" ht="45" x14ac:dyDescent="0.25">
      <c r="B9" s="43" t="s">
        <v>191</v>
      </c>
      <c r="C9" s="157" t="s">
        <v>87</v>
      </c>
      <c r="D9" s="4"/>
    </row>
    <row r="10" spans="2:4" ht="15" x14ac:dyDescent="0.25">
      <c r="D10" s="4"/>
    </row>
  </sheetData>
  <pageMargins left="0.70866141732283472" right="0.70866141732283472" top="0.74803149606299213" bottom="0.74803149606299213" header="0.31496062992125984" footer="0.31496062992125984"/>
  <pageSetup paperSize="9" scale="44" fitToHeight="3" orientation="landscape" verticalDpi="1200" r:id="rId1"/>
  <headerFooter>
    <oddHeader xml:space="preserve">&amp;CNATO UNCLASSIFIED&amp;RRFQ-CO-115283-NATINAMDS </oddHeader>
    <oddFooter xml:space="preserve">&amp;CNATO UNCLASSIFIED&amp;RRFQ-CO-115283-NATINAMDS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C12" sqref="C12"/>
    </sheetView>
  </sheetViews>
  <sheetFormatPr defaultColWidth="8.85546875" defaultRowHeight="15" x14ac:dyDescent="0.25"/>
  <cols>
    <col min="1" max="1" width="1.7109375" style="4" customWidth="1"/>
    <col min="2" max="2" width="65.7109375" style="4" customWidth="1"/>
    <col min="3" max="3" width="35.71093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56</v>
      </c>
      <c r="C3" s="24"/>
      <c r="D3" s="25"/>
    </row>
    <row r="4" spans="2:4" x14ac:dyDescent="0.25">
      <c r="B4" s="26" t="s">
        <v>92</v>
      </c>
      <c r="C4" s="34" t="str">
        <f>IF(ISBLANK('Offer Summary'!D4)=FALSE, "OK", "Missing Currency")</f>
        <v>Missing Currency</v>
      </c>
      <c r="D4" s="25"/>
    </row>
    <row r="5" spans="2:4" ht="15" customHeight="1" x14ac:dyDescent="0.25">
      <c r="B5" s="27"/>
      <c r="C5" s="35"/>
      <c r="D5" s="25"/>
    </row>
    <row r="6" spans="2:4" ht="30" x14ac:dyDescent="0.25">
      <c r="B6" s="23" t="s">
        <v>64</v>
      </c>
      <c r="C6" s="35"/>
      <c r="D6" s="28" t="s">
        <v>63</v>
      </c>
    </row>
    <row r="7" spans="2:4" x14ac:dyDescent="0.25">
      <c r="B7" s="26" t="s">
        <v>57</v>
      </c>
      <c r="C7" s="34" t="str">
        <f>IF(Tot_OS_Base=Tot_CS_Base,"OK","CHECK FOR ERROR")</f>
        <v>OK</v>
      </c>
      <c r="D7" s="33">
        <f>Tot_OS_Base-Tot_CS_Base</f>
        <v>0</v>
      </c>
    </row>
    <row r="8" spans="2:4" x14ac:dyDescent="0.25">
      <c r="B8" s="26" t="s">
        <v>58</v>
      </c>
      <c r="C8" s="34" t="e">
        <f>IF(Tot_OS_OptEval=Tot_CS_OptEval,"OK","CHECK FOR ERROR")</f>
        <v>#REF!</v>
      </c>
      <c r="D8" s="33" t="e">
        <f>Tot_OS_OptEval-Tot_CS_OptEval</f>
        <v>#REF!</v>
      </c>
    </row>
    <row r="9" spans="2:4" x14ac:dyDescent="0.25">
      <c r="B9" s="26" t="s">
        <v>122</v>
      </c>
      <c r="C9" s="34" t="e">
        <f>IF(Tot_OS_OptNonEval=Tot_CS_OptNonEval,"OK","CHECK FOR ERROR")</f>
        <v>#REF!</v>
      </c>
      <c r="D9" s="33" t="e">
        <f>Tot_OS_OptNonEval-Tot_CS_OptNonEval</f>
        <v>#REF!</v>
      </c>
    </row>
    <row r="10" spans="2:4" x14ac:dyDescent="0.25">
      <c r="B10" s="27"/>
      <c r="C10" s="35"/>
      <c r="D10" s="25"/>
    </row>
    <row r="11" spans="2:4" x14ac:dyDescent="0.25">
      <c r="B11" s="23" t="s">
        <v>66</v>
      </c>
      <c r="C11" s="35"/>
      <c r="D11" s="25"/>
    </row>
    <row r="12" spans="2:4" x14ac:dyDescent="0.25">
      <c r="B12" s="26" t="s">
        <v>65</v>
      </c>
      <c r="C12" s="34" t="e">
        <f>IF((Tot_OS_Base+Tot_OS_OptEval+Tot_OS_OptNonEval)=(Tot_Labour+Tot_Material+Tot_Travel+Tot_ODC),"OK","CHECK FOR ERROR")</f>
        <v>#REF!</v>
      </c>
      <c r="D12" s="25"/>
    </row>
    <row r="13" spans="2:4" x14ac:dyDescent="0.25">
      <c r="B13" s="27"/>
      <c r="C13" s="34"/>
      <c r="D13" s="25"/>
    </row>
    <row r="14" spans="2:4" x14ac:dyDescent="0.25">
      <c r="B14" s="23" t="s">
        <v>127</v>
      </c>
      <c r="C14" s="34"/>
      <c r="D14" s="25"/>
    </row>
    <row r="15" spans="2:4" x14ac:dyDescent="0.25">
      <c r="B15" s="31" t="s">
        <v>6</v>
      </c>
      <c r="C15" s="34" t="str">
        <f>IF(COUNTIF('CLIN Detail list'!B8:B12,"#N/A")=0,"OK","MISSING DETAILS from 1 or more CLINS")</f>
        <v>OK</v>
      </c>
      <c r="D15" s="25"/>
    </row>
    <row r="16" spans="2:4" x14ac:dyDescent="0.25">
      <c r="B16" s="31" t="s">
        <v>69</v>
      </c>
      <c r="C16" s="34" t="str">
        <f>IF(COUNTIF('CLIN Detail list'!C8:C12,"#N/A")=0,"OK","MISSING DETAILS from 1 or more CLINS")</f>
        <v>OK</v>
      </c>
      <c r="D16" s="25"/>
    </row>
    <row r="17" spans="2:4" x14ac:dyDescent="0.25">
      <c r="B17" s="26" t="s">
        <v>70</v>
      </c>
      <c r="C17" s="34" t="str">
        <f>IF(COUNTIF('CLIN Detail list'!D8:D12,"#N/A")=0,"OK","MISSING DETAILS from 1 or more CLINS")</f>
        <v>OK</v>
      </c>
      <c r="D17" s="25"/>
    </row>
    <row r="18" spans="2:4" ht="15.75" thickBot="1" x14ac:dyDescent="0.3">
      <c r="B18" s="32" t="s">
        <v>71</v>
      </c>
      <c r="C18" s="36" t="str">
        <f>IF(COUNTIF('CLIN Detail list'!E8:E12,"#N/A")=0,"OK","MISSING DETAILS from 1 or more CLINS")</f>
        <v>OK</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33"/>
  <sheetViews>
    <sheetView zoomScaleNormal="100" workbookViewId="0">
      <selection activeCell="D10" sqref="D10"/>
    </sheetView>
  </sheetViews>
  <sheetFormatPr defaultColWidth="8.85546875" defaultRowHeight="15" x14ac:dyDescent="0.25"/>
  <cols>
    <col min="1" max="1" width="1.7109375" style="4" customWidth="1"/>
    <col min="2" max="2" width="21" style="4" customWidth="1"/>
    <col min="3" max="3" width="105.140625" style="4" bestFit="1" customWidth="1"/>
    <col min="4" max="4" width="23.85546875" style="4" customWidth="1"/>
    <col min="5" max="16384" width="8.85546875" style="4"/>
  </cols>
  <sheetData>
    <row r="2" spans="2:5" x14ac:dyDescent="0.25">
      <c r="D2" s="18" t="s">
        <v>109</v>
      </c>
      <c r="E2" s="18"/>
    </row>
    <row r="3" spans="2:5" ht="17.25" x14ac:dyDescent="0.25">
      <c r="B3" s="132" t="s">
        <v>45</v>
      </c>
      <c r="C3" s="132" t="s">
        <v>44</v>
      </c>
      <c r="D3" s="132" t="s">
        <v>59</v>
      </c>
    </row>
    <row r="4" spans="2:5" ht="14.45" customHeight="1" x14ac:dyDescent="0.25">
      <c r="B4" s="133"/>
      <c r="C4" s="209" t="s">
        <v>105</v>
      </c>
      <c r="D4" s="210"/>
    </row>
    <row r="5" spans="2:5" ht="14.45" customHeight="1" thickBot="1" x14ac:dyDescent="0.3">
      <c r="B5" s="189"/>
      <c r="C5" s="190"/>
    </row>
    <row r="6" spans="2:5" ht="20.100000000000001" customHeight="1" x14ac:dyDescent="0.25">
      <c r="B6" s="191" t="s">
        <v>104</v>
      </c>
      <c r="C6" s="192"/>
      <c r="D6" s="193">
        <f>SUBTOTAL(9,D9:D22)</f>
        <v>0</v>
      </c>
    </row>
    <row r="7" spans="2:5" ht="20.100000000000001" customHeight="1" thickBot="1" x14ac:dyDescent="0.3">
      <c r="B7" s="194" t="s">
        <v>103</v>
      </c>
      <c r="C7" s="134"/>
      <c r="D7" s="195" t="e">
        <f>SUBTOTAL(9,D9:D33)</f>
        <v>#REF!</v>
      </c>
    </row>
    <row r="8" spans="2:5" ht="14.45" customHeight="1" thickBot="1" x14ac:dyDescent="0.3">
      <c r="B8" s="196"/>
      <c r="C8" s="197"/>
      <c r="D8" s="198"/>
    </row>
    <row r="9" spans="2:5" x14ac:dyDescent="0.25">
      <c r="B9" s="199" t="s">
        <v>15</v>
      </c>
      <c r="C9" s="200" t="str">
        <f>'CLIN Summary'!C5</f>
        <v>CLIN 1 (BASE-EVALUATED) - UNIT = 1 MASE Server (Total qty = 1)</v>
      </c>
      <c r="D9" s="201">
        <f>'CLIN Summary'!L20</f>
        <v>0</v>
      </c>
    </row>
    <row r="10" spans="2:5" x14ac:dyDescent="0.25">
      <c r="B10" s="202" t="s">
        <v>16</v>
      </c>
      <c r="C10" s="135" t="s">
        <v>283</v>
      </c>
      <c r="D10" s="203">
        <f>'CLIN Summary'!L36</f>
        <v>0</v>
      </c>
    </row>
    <row r="11" spans="2:5" x14ac:dyDescent="0.25">
      <c r="B11" s="202" t="s">
        <v>46</v>
      </c>
      <c r="C11" s="135" t="s">
        <v>379</v>
      </c>
      <c r="D11" s="203">
        <f>'CLIN Summary'!L45</f>
        <v>0</v>
      </c>
    </row>
    <row r="12" spans="2:5" x14ac:dyDescent="0.25">
      <c r="B12" s="202" t="s">
        <v>19</v>
      </c>
      <c r="C12" s="135" t="s">
        <v>380</v>
      </c>
      <c r="D12" s="203">
        <f>'CLIN Summary'!L52</f>
        <v>0</v>
      </c>
    </row>
    <row r="13" spans="2:5" x14ac:dyDescent="0.25">
      <c r="B13" s="202" t="s">
        <v>20</v>
      </c>
      <c r="C13" s="135" t="s">
        <v>381</v>
      </c>
      <c r="D13" s="203">
        <f>'CLIN Summary'!L61</f>
        <v>0</v>
      </c>
    </row>
    <row r="14" spans="2:5" x14ac:dyDescent="0.25">
      <c r="B14" s="202" t="s">
        <v>125</v>
      </c>
      <c r="C14" s="135" t="s">
        <v>382</v>
      </c>
      <c r="D14" s="203">
        <f>'CLIN Summary'!L68</f>
        <v>0</v>
      </c>
    </row>
    <row r="15" spans="2:5" x14ac:dyDescent="0.25">
      <c r="B15" s="202" t="s">
        <v>126</v>
      </c>
      <c r="C15" s="135" t="s">
        <v>383</v>
      </c>
      <c r="D15" s="203">
        <f>'CLIN Summary'!L73</f>
        <v>0</v>
      </c>
    </row>
    <row r="16" spans="2:5" x14ac:dyDescent="0.25">
      <c r="B16" s="202" t="s">
        <v>389</v>
      </c>
      <c r="C16" s="135" t="s">
        <v>384</v>
      </c>
      <c r="D16" s="203">
        <f>'CLIN Summary'!L95</f>
        <v>0</v>
      </c>
    </row>
    <row r="17" spans="2:4" x14ac:dyDescent="0.25">
      <c r="B17" s="202" t="s">
        <v>390</v>
      </c>
      <c r="C17" s="135" t="s">
        <v>385</v>
      </c>
      <c r="D17" s="203">
        <f>'CLIN Summary'!L103</f>
        <v>0</v>
      </c>
    </row>
    <row r="18" spans="2:4" x14ac:dyDescent="0.25">
      <c r="B18" s="202" t="s">
        <v>391</v>
      </c>
      <c r="C18" s="135" t="s">
        <v>386</v>
      </c>
      <c r="D18" s="203">
        <f>'CLIN Summary'!L111</f>
        <v>0</v>
      </c>
    </row>
    <row r="19" spans="2:4" x14ac:dyDescent="0.25">
      <c r="B19" s="202" t="s">
        <v>392</v>
      </c>
      <c r="C19" s="135" t="s">
        <v>422</v>
      </c>
      <c r="D19" s="203">
        <f>'CLIN Summary'!L116</f>
        <v>0</v>
      </c>
    </row>
    <row r="20" spans="2:4" x14ac:dyDescent="0.25">
      <c r="B20" s="202" t="s">
        <v>393</v>
      </c>
      <c r="C20" s="135" t="s">
        <v>440</v>
      </c>
      <c r="D20" s="203">
        <f>'CLIN Summary'!L122</f>
        <v>0</v>
      </c>
    </row>
    <row r="21" spans="2:4" ht="2.1" customHeight="1" x14ac:dyDescent="0.25">
      <c r="B21" s="204"/>
      <c r="C21" s="136"/>
      <c r="D21" s="205"/>
    </row>
    <row r="22" spans="2:4" x14ac:dyDescent="0.25">
      <c r="B22" s="206" t="s">
        <v>88</v>
      </c>
      <c r="C22" s="137"/>
      <c r="D22" s="207">
        <f>SUBTOTAL(9,D9:D21)</f>
        <v>0</v>
      </c>
    </row>
    <row r="23" spans="2:4" x14ac:dyDescent="0.25">
      <c r="B23" s="202" t="s">
        <v>394</v>
      </c>
      <c r="C23" s="136" t="s">
        <v>426</v>
      </c>
      <c r="D23" s="208" t="e">
        <f>'CLIN Summary'!#REF!</f>
        <v>#REF!</v>
      </c>
    </row>
    <row r="24" spans="2:4" x14ac:dyDescent="0.25">
      <c r="B24" s="202" t="s">
        <v>395</v>
      </c>
      <c r="C24" s="136" t="s">
        <v>427</v>
      </c>
      <c r="D24" s="208" t="e">
        <f>'CLIN Summary'!#REF!</f>
        <v>#REF!</v>
      </c>
    </row>
    <row r="25" spans="2:4" x14ac:dyDescent="0.25">
      <c r="B25" s="202" t="s">
        <v>396</v>
      </c>
      <c r="C25" s="136" t="s">
        <v>428</v>
      </c>
      <c r="D25" s="208">
        <f>'CLIN Summary'!L144</f>
        <v>0</v>
      </c>
    </row>
    <row r="26" spans="2:4" x14ac:dyDescent="0.25">
      <c r="B26" s="202" t="s">
        <v>397</v>
      </c>
      <c r="C26" s="136" t="s">
        <v>429</v>
      </c>
      <c r="D26" s="208">
        <f>'CLIN Summary'!L151</f>
        <v>0</v>
      </c>
    </row>
    <row r="27" spans="2:4" x14ac:dyDescent="0.25">
      <c r="B27" s="202" t="s">
        <v>398</v>
      </c>
      <c r="C27" s="136" t="s">
        <v>430</v>
      </c>
      <c r="D27" s="208" t="e">
        <f>'CLIN Summary'!#REF!</f>
        <v>#REF!</v>
      </c>
    </row>
    <row r="28" spans="2:4" x14ac:dyDescent="0.25">
      <c r="B28" s="202" t="s">
        <v>399</v>
      </c>
      <c r="C28" s="136" t="s">
        <v>431</v>
      </c>
      <c r="D28" s="208" t="e">
        <f>'CLIN Summary'!#REF!</f>
        <v>#REF!</v>
      </c>
    </row>
    <row r="29" spans="2:4" x14ac:dyDescent="0.25">
      <c r="B29" s="202" t="s">
        <v>400</v>
      </c>
      <c r="C29" s="136" t="s">
        <v>432</v>
      </c>
      <c r="D29" s="208" t="e">
        <f>'CLIN Summary'!#REF!</f>
        <v>#REF!</v>
      </c>
    </row>
    <row r="30" spans="2:4" x14ac:dyDescent="0.25">
      <c r="B30" s="202" t="s">
        <v>407</v>
      </c>
      <c r="C30" s="136" t="s">
        <v>433</v>
      </c>
      <c r="D30" s="208">
        <f>'CLIN Summary'!L171</f>
        <v>0</v>
      </c>
    </row>
    <row r="31" spans="2:4" x14ac:dyDescent="0.25">
      <c r="B31" s="202" t="s">
        <v>441</v>
      </c>
      <c r="C31" s="136" t="s">
        <v>435</v>
      </c>
      <c r="D31" s="208">
        <f>'CLIN Summary'!L177</f>
        <v>0</v>
      </c>
    </row>
    <row r="32" spans="2:4" ht="2.1" customHeight="1" x14ac:dyDescent="0.25">
      <c r="B32" s="204"/>
      <c r="C32" s="136"/>
      <c r="D32" s="205"/>
    </row>
    <row r="33" spans="2:4" ht="15" customHeight="1" x14ac:dyDescent="0.25">
      <c r="B33" s="206" t="s">
        <v>49</v>
      </c>
      <c r="C33" s="137"/>
      <c r="D33" s="207" t="e">
        <f>SUBTOTAL(9,D23:D32)</f>
        <v>#REF!</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188"/>
  <sheetViews>
    <sheetView topLeftCell="A73" zoomScaleNormal="100" workbookViewId="0">
      <selection activeCell="C179" sqref="C179"/>
    </sheetView>
  </sheetViews>
  <sheetFormatPr defaultColWidth="9.140625" defaultRowHeight="12.75" x14ac:dyDescent="0.25"/>
  <cols>
    <col min="1" max="1" width="1.7109375" style="64" customWidth="1"/>
    <col min="2" max="2" width="7.28515625" style="64" customWidth="1"/>
    <col min="3" max="3" width="75" style="64" bestFit="1" customWidth="1"/>
    <col min="4" max="4" width="16.28515625" style="64" customWidth="1"/>
    <col min="5" max="5" width="15.5703125" style="64" bestFit="1" customWidth="1"/>
    <col min="6" max="6" width="32.28515625" style="64" bestFit="1" customWidth="1"/>
    <col min="7" max="7" width="24.5703125" style="64" bestFit="1" customWidth="1"/>
    <col min="8" max="8" width="25.5703125" style="64" bestFit="1" customWidth="1"/>
    <col min="9" max="9" width="14.42578125" style="64" bestFit="1" customWidth="1"/>
    <col min="10" max="10" width="7.85546875" style="64" bestFit="1" customWidth="1"/>
    <col min="11" max="11" width="9.85546875" style="64" customWidth="1"/>
    <col min="12" max="12" width="12" style="84" customWidth="1"/>
    <col min="13" max="13" width="11.42578125" style="64" customWidth="1"/>
    <col min="14" max="14" width="44.7109375" style="64" customWidth="1"/>
    <col min="15" max="15" width="1.7109375" style="64" customWidth="1"/>
    <col min="16" max="16384" width="9.140625" style="64"/>
  </cols>
  <sheetData>
    <row r="1" spans="1:14" ht="15.75" x14ac:dyDescent="0.25">
      <c r="A1" s="63"/>
      <c r="B1" s="104" t="s">
        <v>420</v>
      </c>
      <c r="C1" s="105"/>
      <c r="D1" s="105"/>
      <c r="E1" s="105"/>
      <c r="F1" s="105"/>
      <c r="G1" s="106"/>
      <c r="H1" s="105"/>
      <c r="I1" s="105"/>
      <c r="J1" s="105"/>
      <c r="K1" s="105"/>
      <c r="L1" s="105"/>
      <c r="M1" s="105"/>
      <c r="N1" s="107"/>
    </row>
    <row r="2" spans="1:14" ht="15" x14ac:dyDescent="0.25">
      <c r="A2" s="63"/>
      <c r="B2" s="108" t="s">
        <v>448</v>
      </c>
      <c r="C2" s="109"/>
      <c r="D2" s="109"/>
      <c r="E2" s="109"/>
      <c r="F2" s="109"/>
      <c r="G2" s="110"/>
      <c r="H2" s="109"/>
      <c r="I2" s="109"/>
      <c r="J2" s="109"/>
      <c r="K2" s="109"/>
      <c r="L2" s="109"/>
      <c r="M2" s="109"/>
      <c r="N2" s="111"/>
    </row>
    <row r="3" spans="1:14" s="67" customFormat="1" ht="25.5" x14ac:dyDescent="0.25">
      <c r="A3" s="65"/>
      <c r="B3" s="100" t="s">
        <v>12</v>
      </c>
      <c r="C3" s="101" t="s">
        <v>82</v>
      </c>
      <c r="D3" s="101" t="s">
        <v>338</v>
      </c>
      <c r="E3" s="101" t="s">
        <v>83</v>
      </c>
      <c r="F3" s="101" t="s">
        <v>84</v>
      </c>
      <c r="G3" s="101" t="s">
        <v>85</v>
      </c>
      <c r="H3" s="101" t="s">
        <v>106</v>
      </c>
      <c r="I3" s="101" t="s">
        <v>23</v>
      </c>
      <c r="J3" s="101" t="s">
        <v>1</v>
      </c>
      <c r="K3" s="101" t="s">
        <v>86</v>
      </c>
      <c r="L3" s="102" t="s">
        <v>47</v>
      </c>
      <c r="M3" s="101" t="s">
        <v>18</v>
      </c>
      <c r="N3" s="66" t="s">
        <v>192</v>
      </c>
    </row>
    <row r="4" spans="1:14" s="67" customFormat="1" x14ac:dyDescent="0.25">
      <c r="B4" s="68"/>
      <c r="C4" s="69"/>
      <c r="D4" s="69"/>
      <c r="E4" s="69"/>
      <c r="F4" s="69"/>
      <c r="G4" s="69"/>
      <c r="H4" s="69"/>
      <c r="I4" s="69"/>
      <c r="J4" s="69"/>
      <c r="K4" s="70" t="s">
        <v>105</v>
      </c>
      <c r="L4" s="92"/>
      <c r="M4" s="71"/>
      <c r="N4" s="139"/>
    </row>
    <row r="5" spans="1:14" ht="25.5" x14ac:dyDescent="0.25">
      <c r="B5" s="215">
        <v>1</v>
      </c>
      <c r="C5" s="89" t="s">
        <v>442</v>
      </c>
      <c r="D5" s="89"/>
      <c r="E5" s="72"/>
      <c r="F5" s="73"/>
      <c r="G5" s="72"/>
      <c r="H5" s="72"/>
      <c r="I5" s="72"/>
      <c r="J5" s="74"/>
      <c r="K5" s="75"/>
      <c r="L5" s="126" t="s">
        <v>116</v>
      </c>
      <c r="M5" s="76"/>
      <c r="N5" s="77" t="s">
        <v>282</v>
      </c>
    </row>
    <row r="6" spans="1:14" ht="25.5" x14ac:dyDescent="0.25">
      <c r="B6" s="216" t="s">
        <v>258</v>
      </c>
      <c r="C6" s="140" t="s">
        <v>268</v>
      </c>
      <c r="D6" s="140" t="s">
        <v>339</v>
      </c>
      <c r="E6" s="225" t="s">
        <v>195</v>
      </c>
      <c r="F6" s="160" t="s">
        <v>279</v>
      </c>
      <c r="G6" s="159" t="s">
        <v>280</v>
      </c>
      <c r="H6" s="159" t="s">
        <v>281</v>
      </c>
      <c r="I6" s="220" t="s">
        <v>374</v>
      </c>
      <c r="J6" s="220">
        <v>1</v>
      </c>
      <c r="K6" s="131">
        <v>0</v>
      </c>
      <c r="L6" s="125">
        <f t="shared" ref="L6" si="0">J6*K6</f>
        <v>0</v>
      </c>
      <c r="M6" s="97" t="s">
        <v>405</v>
      </c>
      <c r="N6" s="93"/>
    </row>
    <row r="7" spans="1:14" ht="25.5" x14ac:dyDescent="0.25">
      <c r="B7" s="216" t="s">
        <v>259</v>
      </c>
      <c r="C7" s="140" t="s">
        <v>269</v>
      </c>
      <c r="D7" s="140" t="s">
        <v>340</v>
      </c>
      <c r="E7" s="159" t="s">
        <v>195</v>
      </c>
      <c r="F7" s="160" t="s">
        <v>279</v>
      </c>
      <c r="G7" s="159" t="s">
        <v>280</v>
      </c>
      <c r="H7" s="159" t="s">
        <v>281</v>
      </c>
      <c r="I7" s="220" t="s">
        <v>374</v>
      </c>
      <c r="J7" s="220">
        <v>1</v>
      </c>
      <c r="K7" s="131">
        <v>0</v>
      </c>
      <c r="L7" s="125">
        <f t="shared" ref="L7:L18" si="1">J7*K7</f>
        <v>0</v>
      </c>
      <c r="M7" s="97" t="s">
        <v>405</v>
      </c>
      <c r="N7" s="93"/>
    </row>
    <row r="8" spans="1:14" ht="25.5" x14ac:dyDescent="0.25">
      <c r="B8" s="216" t="s">
        <v>260</v>
      </c>
      <c r="C8" s="140" t="s">
        <v>270</v>
      </c>
      <c r="D8" s="140" t="s">
        <v>341</v>
      </c>
      <c r="E8" s="159" t="s">
        <v>195</v>
      </c>
      <c r="F8" s="160" t="s">
        <v>279</v>
      </c>
      <c r="G8" s="159" t="s">
        <v>280</v>
      </c>
      <c r="H8" s="159" t="s">
        <v>281</v>
      </c>
      <c r="I8" s="220" t="s">
        <v>374</v>
      </c>
      <c r="J8" s="220">
        <v>1</v>
      </c>
      <c r="K8" s="131">
        <v>0</v>
      </c>
      <c r="L8" s="125">
        <f t="shared" si="1"/>
        <v>0</v>
      </c>
      <c r="M8" s="97" t="s">
        <v>405</v>
      </c>
      <c r="N8" s="93"/>
    </row>
    <row r="9" spans="1:14" x14ac:dyDescent="0.25">
      <c r="B9" s="216" t="s">
        <v>261</v>
      </c>
      <c r="C9" s="140" t="s">
        <v>271</v>
      </c>
      <c r="D9" s="140" t="s">
        <v>342</v>
      </c>
      <c r="E9" s="159" t="s">
        <v>195</v>
      </c>
      <c r="F9" s="160" t="s">
        <v>279</v>
      </c>
      <c r="G9" s="159" t="s">
        <v>280</v>
      </c>
      <c r="H9" s="159" t="s">
        <v>281</v>
      </c>
      <c r="I9" s="220" t="s">
        <v>374</v>
      </c>
      <c r="J9" s="220">
        <v>1</v>
      </c>
      <c r="K9" s="131">
        <v>0</v>
      </c>
      <c r="L9" s="125">
        <f t="shared" si="1"/>
        <v>0</v>
      </c>
      <c r="M9" s="97" t="s">
        <v>405</v>
      </c>
      <c r="N9" s="93"/>
    </row>
    <row r="10" spans="1:14" ht="25.5" x14ac:dyDescent="0.25">
      <c r="B10" s="216" t="s">
        <v>262</v>
      </c>
      <c r="C10" s="140" t="s">
        <v>272</v>
      </c>
      <c r="D10" s="140" t="s">
        <v>343</v>
      </c>
      <c r="E10" s="226" t="s">
        <v>458</v>
      </c>
      <c r="F10" s="160" t="s">
        <v>294</v>
      </c>
      <c r="G10" s="159" t="s">
        <v>280</v>
      </c>
      <c r="H10" s="238" t="s">
        <v>457</v>
      </c>
      <c r="I10" s="220" t="s">
        <v>374</v>
      </c>
      <c r="J10" s="220">
        <v>2</v>
      </c>
      <c r="K10" s="131">
        <v>0</v>
      </c>
      <c r="L10" s="125">
        <f t="shared" si="1"/>
        <v>0</v>
      </c>
      <c r="M10" s="97" t="s">
        <v>405</v>
      </c>
      <c r="N10" s="93"/>
    </row>
    <row r="11" spans="1:14" x14ac:dyDescent="0.25">
      <c r="B11" s="216" t="s">
        <v>263</v>
      </c>
      <c r="C11" s="140" t="s">
        <v>273</v>
      </c>
      <c r="D11" s="140" t="s">
        <v>344</v>
      </c>
      <c r="E11" s="159" t="s">
        <v>195</v>
      </c>
      <c r="F11" s="160" t="s">
        <v>279</v>
      </c>
      <c r="G11" s="159" t="s">
        <v>280</v>
      </c>
      <c r="H11" s="159" t="s">
        <v>281</v>
      </c>
      <c r="I11" s="220" t="s">
        <v>374</v>
      </c>
      <c r="J11" s="220">
        <v>1</v>
      </c>
      <c r="K11" s="131">
        <v>0</v>
      </c>
      <c r="L11" s="125">
        <f t="shared" si="1"/>
        <v>0</v>
      </c>
      <c r="M11" s="97" t="s">
        <v>405</v>
      </c>
      <c r="N11" s="93"/>
    </row>
    <row r="12" spans="1:14" x14ac:dyDescent="0.25">
      <c r="B12" s="216" t="s">
        <v>264</v>
      </c>
      <c r="C12" s="140" t="s">
        <v>274</v>
      </c>
      <c r="D12" s="140"/>
      <c r="E12" s="159" t="s">
        <v>195</v>
      </c>
      <c r="F12" s="160" t="s">
        <v>279</v>
      </c>
      <c r="G12" s="159" t="s">
        <v>280</v>
      </c>
      <c r="H12" s="159" t="s">
        <v>281</v>
      </c>
      <c r="I12" s="220" t="s">
        <v>374</v>
      </c>
      <c r="J12" s="220">
        <v>1</v>
      </c>
      <c r="K12" s="131">
        <v>0</v>
      </c>
      <c r="L12" s="125">
        <f t="shared" si="1"/>
        <v>0</v>
      </c>
      <c r="M12" s="97" t="s">
        <v>405</v>
      </c>
      <c r="N12" s="93"/>
    </row>
    <row r="13" spans="1:14" ht="25.5" x14ac:dyDescent="0.25">
      <c r="B13" s="216" t="s">
        <v>265</v>
      </c>
      <c r="C13" s="140" t="s">
        <v>275</v>
      </c>
      <c r="D13" s="140" t="s">
        <v>345</v>
      </c>
      <c r="E13" s="159" t="s">
        <v>195</v>
      </c>
      <c r="F13" s="160" t="s">
        <v>279</v>
      </c>
      <c r="G13" s="159" t="s">
        <v>280</v>
      </c>
      <c r="H13" s="159" t="s">
        <v>281</v>
      </c>
      <c r="I13" s="220" t="s">
        <v>374</v>
      </c>
      <c r="J13" s="220">
        <v>2</v>
      </c>
      <c r="K13" s="131">
        <v>0</v>
      </c>
      <c r="L13" s="125">
        <f t="shared" si="1"/>
        <v>0</v>
      </c>
      <c r="M13" s="97" t="s">
        <v>405</v>
      </c>
      <c r="N13" s="93"/>
    </row>
    <row r="14" spans="1:14" x14ac:dyDescent="0.25">
      <c r="B14" s="216" t="s">
        <v>266</v>
      </c>
      <c r="C14" s="140" t="s">
        <v>276</v>
      </c>
      <c r="D14" s="140" t="s">
        <v>346</v>
      </c>
      <c r="E14" s="225" t="s">
        <v>195</v>
      </c>
      <c r="F14" s="160" t="s">
        <v>279</v>
      </c>
      <c r="G14" s="159" t="s">
        <v>280</v>
      </c>
      <c r="H14" s="159" t="s">
        <v>281</v>
      </c>
      <c r="I14" s="220" t="s">
        <v>374</v>
      </c>
      <c r="J14" s="220">
        <v>1</v>
      </c>
      <c r="K14" s="131">
        <v>0</v>
      </c>
      <c r="L14" s="125">
        <f t="shared" si="1"/>
        <v>0</v>
      </c>
      <c r="M14" s="97" t="s">
        <v>405</v>
      </c>
      <c r="N14" s="93"/>
    </row>
    <row r="15" spans="1:14" x14ac:dyDescent="0.25">
      <c r="B15" s="216" t="s">
        <v>267</v>
      </c>
      <c r="C15" s="140" t="s">
        <v>277</v>
      </c>
      <c r="D15" s="140" t="s">
        <v>347</v>
      </c>
      <c r="E15" s="159" t="s">
        <v>195</v>
      </c>
      <c r="F15" s="160" t="s">
        <v>279</v>
      </c>
      <c r="G15" s="159" t="s">
        <v>280</v>
      </c>
      <c r="H15" s="159" t="s">
        <v>281</v>
      </c>
      <c r="I15" s="220" t="s">
        <v>374</v>
      </c>
      <c r="J15" s="220">
        <v>1</v>
      </c>
      <c r="K15" s="131">
        <v>0</v>
      </c>
      <c r="L15" s="125">
        <f t="shared" si="1"/>
        <v>0</v>
      </c>
      <c r="M15" s="97" t="s">
        <v>405</v>
      </c>
      <c r="N15" s="93"/>
    </row>
    <row r="16" spans="1:14" x14ac:dyDescent="0.25">
      <c r="B16" s="239">
        <v>1.1100000000000001</v>
      </c>
      <c r="C16" s="224" t="s">
        <v>295</v>
      </c>
      <c r="D16" s="224" t="s">
        <v>368</v>
      </c>
      <c r="E16" s="225" t="s">
        <v>456</v>
      </c>
      <c r="F16" s="226" t="s">
        <v>279</v>
      </c>
      <c r="G16" s="225" t="s">
        <v>280</v>
      </c>
      <c r="H16" s="225" t="s">
        <v>388</v>
      </c>
      <c r="I16" s="227" t="s">
        <v>378</v>
      </c>
      <c r="J16" s="227">
        <v>1</v>
      </c>
      <c r="K16" s="228">
        <v>0</v>
      </c>
      <c r="L16" s="229">
        <f t="shared" si="1"/>
        <v>0</v>
      </c>
      <c r="M16" s="230" t="s">
        <v>405</v>
      </c>
      <c r="N16" s="93"/>
    </row>
    <row r="17" spans="2:14" x14ac:dyDescent="0.25">
      <c r="B17" s="239">
        <v>1.1200000000000001</v>
      </c>
      <c r="C17" s="221" t="s">
        <v>449</v>
      </c>
      <c r="D17" s="140"/>
      <c r="E17" s="159" t="s">
        <v>195</v>
      </c>
      <c r="F17" s="160" t="s">
        <v>279</v>
      </c>
      <c r="G17" s="159" t="s">
        <v>280</v>
      </c>
      <c r="H17" s="159" t="s">
        <v>281</v>
      </c>
      <c r="I17" s="220" t="s">
        <v>374</v>
      </c>
      <c r="J17" s="220">
        <v>1</v>
      </c>
      <c r="K17" s="131">
        <v>0</v>
      </c>
      <c r="L17" s="125">
        <f t="shared" si="1"/>
        <v>0</v>
      </c>
      <c r="M17" s="97" t="s">
        <v>405</v>
      </c>
      <c r="N17" s="93"/>
    </row>
    <row r="18" spans="2:14" x14ac:dyDescent="0.25">
      <c r="B18" s="239">
        <v>1.1299999999999999</v>
      </c>
      <c r="C18" s="140" t="s">
        <v>278</v>
      </c>
      <c r="D18" s="140"/>
      <c r="E18" s="225" t="s">
        <v>452</v>
      </c>
      <c r="F18" s="160" t="s">
        <v>279</v>
      </c>
      <c r="G18" s="159" t="s">
        <v>280</v>
      </c>
      <c r="H18" s="159" t="s">
        <v>375</v>
      </c>
      <c r="I18" s="220" t="s">
        <v>376</v>
      </c>
      <c r="J18" s="220">
        <v>1</v>
      </c>
      <c r="K18" s="131">
        <v>0</v>
      </c>
      <c r="L18" s="125">
        <f t="shared" si="1"/>
        <v>0</v>
      </c>
      <c r="M18" s="97" t="s">
        <v>405</v>
      </c>
      <c r="N18" s="93"/>
    </row>
    <row r="19" spans="2:14" s="63" customFormat="1" ht="2.1" customHeight="1" x14ac:dyDescent="0.25">
      <c r="B19" s="91"/>
      <c r="C19" s="79"/>
      <c r="D19" s="79"/>
      <c r="E19" s="79"/>
      <c r="F19" s="82"/>
      <c r="G19" s="79"/>
      <c r="H19" s="79"/>
      <c r="I19" s="79"/>
      <c r="J19" s="78"/>
      <c r="K19" s="78"/>
      <c r="L19" s="127"/>
      <c r="M19" s="79"/>
      <c r="N19" s="80"/>
    </row>
    <row r="20" spans="2:14" s="63" customFormat="1" ht="15" customHeight="1" thickBot="1" x14ac:dyDescent="0.3">
      <c r="B20" s="120" t="s">
        <v>117</v>
      </c>
      <c r="C20" s="121"/>
      <c r="D20" s="121"/>
      <c r="E20" s="121"/>
      <c r="F20" s="122"/>
      <c r="G20" s="121"/>
      <c r="H20" s="121"/>
      <c r="I20" s="121"/>
      <c r="J20" s="123"/>
      <c r="K20" s="123"/>
      <c r="L20" s="138">
        <f>SUBTOTAL(9,L5:L19)</f>
        <v>0</v>
      </c>
      <c r="M20" s="121"/>
      <c r="N20" s="124"/>
    </row>
    <row r="21" spans="2:14" ht="26.25" thickTop="1" x14ac:dyDescent="0.25">
      <c r="B21" s="215">
        <v>2</v>
      </c>
      <c r="C21" s="89" t="s">
        <v>283</v>
      </c>
      <c r="D21" s="89"/>
      <c r="E21" s="72"/>
      <c r="F21" s="73"/>
      <c r="G21" s="72"/>
      <c r="H21" s="72"/>
      <c r="I21" s="72"/>
      <c r="J21" s="74"/>
      <c r="K21" s="75"/>
      <c r="L21" s="126" t="s">
        <v>116</v>
      </c>
      <c r="M21" s="76"/>
      <c r="N21" s="77" t="s">
        <v>282</v>
      </c>
    </row>
    <row r="22" spans="2:14" ht="25.5" x14ac:dyDescent="0.25">
      <c r="B22" s="231" t="s">
        <v>284</v>
      </c>
      <c r="C22" s="221" t="s">
        <v>268</v>
      </c>
      <c r="D22" s="221" t="s">
        <v>339</v>
      </c>
      <c r="E22" s="225" t="s">
        <v>195</v>
      </c>
      <c r="F22" s="233" t="s">
        <v>279</v>
      </c>
      <c r="G22" s="232" t="s">
        <v>280</v>
      </c>
      <c r="H22" s="232" t="s">
        <v>281</v>
      </c>
      <c r="I22" s="222" t="s">
        <v>374</v>
      </c>
      <c r="J22" s="222">
        <v>1</v>
      </c>
      <c r="K22" s="131">
        <v>0</v>
      </c>
      <c r="L22" s="125">
        <f t="shared" ref="L22:L23" si="2">J22*K22</f>
        <v>0</v>
      </c>
      <c r="M22" s="234" t="s">
        <v>405</v>
      </c>
      <c r="N22" s="93"/>
    </row>
    <row r="23" spans="2:14" ht="25.5" x14ac:dyDescent="0.25">
      <c r="B23" s="231" t="s">
        <v>285</v>
      </c>
      <c r="C23" s="221" t="s">
        <v>269</v>
      </c>
      <c r="D23" s="221" t="s">
        <v>340</v>
      </c>
      <c r="E23" s="232" t="s">
        <v>195</v>
      </c>
      <c r="F23" s="233" t="s">
        <v>279</v>
      </c>
      <c r="G23" s="232" t="s">
        <v>280</v>
      </c>
      <c r="H23" s="232" t="s">
        <v>281</v>
      </c>
      <c r="I23" s="222" t="s">
        <v>374</v>
      </c>
      <c r="J23" s="222">
        <v>1</v>
      </c>
      <c r="K23" s="131">
        <v>0</v>
      </c>
      <c r="L23" s="125">
        <f t="shared" si="2"/>
        <v>0</v>
      </c>
      <c r="M23" s="234" t="s">
        <v>405</v>
      </c>
      <c r="N23" s="93"/>
    </row>
    <row r="24" spans="2:14" ht="25.5" x14ac:dyDescent="0.25">
      <c r="B24" s="231" t="s">
        <v>286</v>
      </c>
      <c r="C24" s="221" t="s">
        <v>270</v>
      </c>
      <c r="D24" s="140" t="s">
        <v>341</v>
      </c>
      <c r="E24" s="225" t="s">
        <v>195</v>
      </c>
      <c r="F24" s="160" t="s">
        <v>294</v>
      </c>
      <c r="G24" s="159" t="s">
        <v>280</v>
      </c>
      <c r="H24" s="159" t="s">
        <v>281</v>
      </c>
      <c r="I24" s="220" t="s">
        <v>374</v>
      </c>
      <c r="J24" s="220">
        <v>1</v>
      </c>
      <c r="K24" s="131">
        <v>0</v>
      </c>
      <c r="L24" s="125">
        <f t="shared" ref="L24" si="3">J24*K24</f>
        <v>0</v>
      </c>
      <c r="M24" s="97" t="s">
        <v>405</v>
      </c>
      <c r="N24" s="93"/>
    </row>
    <row r="25" spans="2:14" x14ac:dyDescent="0.25">
      <c r="B25" s="231" t="s">
        <v>287</v>
      </c>
      <c r="C25" s="221" t="s">
        <v>271</v>
      </c>
      <c r="D25" s="140" t="s">
        <v>342</v>
      </c>
      <c r="E25" s="159" t="s">
        <v>195</v>
      </c>
      <c r="F25" s="160" t="s">
        <v>294</v>
      </c>
      <c r="G25" s="159" t="s">
        <v>280</v>
      </c>
      <c r="H25" s="159" t="s">
        <v>281</v>
      </c>
      <c r="I25" s="220" t="s">
        <v>374</v>
      </c>
      <c r="J25" s="220">
        <v>1</v>
      </c>
      <c r="K25" s="131">
        <v>0</v>
      </c>
      <c r="L25" s="125">
        <f t="shared" ref="L25" si="4">J25*K25</f>
        <v>0</v>
      </c>
      <c r="M25" s="97" t="s">
        <v>405</v>
      </c>
      <c r="N25" s="93"/>
    </row>
    <row r="26" spans="2:14" ht="25.5" x14ac:dyDescent="0.25">
      <c r="B26" s="231" t="s">
        <v>288</v>
      </c>
      <c r="C26" s="221" t="s">
        <v>272</v>
      </c>
      <c r="D26" s="140" t="s">
        <v>343</v>
      </c>
      <c r="E26" s="226" t="s">
        <v>458</v>
      </c>
      <c r="F26" s="160" t="s">
        <v>294</v>
      </c>
      <c r="G26" s="159" t="s">
        <v>280</v>
      </c>
      <c r="H26" s="238" t="s">
        <v>457</v>
      </c>
      <c r="I26" s="220" t="s">
        <v>374</v>
      </c>
      <c r="J26" s="220">
        <v>2</v>
      </c>
      <c r="K26" s="131">
        <v>0</v>
      </c>
      <c r="L26" s="125">
        <f t="shared" ref="L26:L34" si="5">J26*K26</f>
        <v>0</v>
      </c>
      <c r="M26" s="97" t="s">
        <v>405</v>
      </c>
      <c r="N26" s="93"/>
    </row>
    <row r="27" spans="2:14" x14ac:dyDescent="0.25">
      <c r="B27" s="231" t="s">
        <v>289</v>
      </c>
      <c r="C27" s="221" t="s">
        <v>273</v>
      </c>
      <c r="D27" s="140" t="s">
        <v>344</v>
      </c>
      <c r="E27" s="159" t="s">
        <v>195</v>
      </c>
      <c r="F27" s="160" t="s">
        <v>294</v>
      </c>
      <c r="G27" s="159" t="s">
        <v>280</v>
      </c>
      <c r="H27" s="159" t="s">
        <v>281</v>
      </c>
      <c r="I27" s="220" t="s">
        <v>374</v>
      </c>
      <c r="J27" s="220">
        <v>1</v>
      </c>
      <c r="K27" s="131">
        <v>0</v>
      </c>
      <c r="L27" s="125">
        <f t="shared" si="5"/>
        <v>0</v>
      </c>
      <c r="M27" s="97" t="s">
        <v>405</v>
      </c>
      <c r="N27" s="93"/>
    </row>
    <row r="28" spans="2:14" x14ac:dyDescent="0.25">
      <c r="B28" s="231" t="s">
        <v>290</v>
      </c>
      <c r="C28" s="221" t="s">
        <v>274</v>
      </c>
      <c r="D28" s="140"/>
      <c r="E28" s="225" t="s">
        <v>195</v>
      </c>
      <c r="F28" s="160" t="s">
        <v>294</v>
      </c>
      <c r="G28" s="159" t="s">
        <v>280</v>
      </c>
      <c r="H28" s="159" t="s">
        <v>281</v>
      </c>
      <c r="I28" s="220" t="s">
        <v>374</v>
      </c>
      <c r="J28" s="220">
        <v>1</v>
      </c>
      <c r="K28" s="131">
        <v>0</v>
      </c>
      <c r="L28" s="125">
        <f t="shared" si="5"/>
        <v>0</v>
      </c>
      <c r="M28" s="97" t="s">
        <v>405</v>
      </c>
      <c r="N28" s="93"/>
    </row>
    <row r="29" spans="2:14" ht="25.5" x14ac:dyDescent="0.25">
      <c r="B29" s="231" t="s">
        <v>291</v>
      </c>
      <c r="C29" s="221" t="s">
        <v>275</v>
      </c>
      <c r="D29" s="140" t="s">
        <v>345</v>
      </c>
      <c r="E29" s="159" t="s">
        <v>195</v>
      </c>
      <c r="F29" s="160" t="s">
        <v>294</v>
      </c>
      <c r="G29" s="159" t="s">
        <v>280</v>
      </c>
      <c r="H29" s="159" t="s">
        <v>281</v>
      </c>
      <c r="I29" s="220" t="s">
        <v>374</v>
      </c>
      <c r="J29" s="220">
        <v>2</v>
      </c>
      <c r="K29" s="131">
        <v>0</v>
      </c>
      <c r="L29" s="125">
        <f t="shared" si="5"/>
        <v>0</v>
      </c>
      <c r="M29" s="97" t="s">
        <v>405</v>
      </c>
      <c r="N29" s="93"/>
    </row>
    <row r="30" spans="2:14" x14ac:dyDescent="0.25">
      <c r="B30" s="231" t="s">
        <v>292</v>
      </c>
      <c r="C30" s="221" t="s">
        <v>276</v>
      </c>
      <c r="D30" s="140" t="s">
        <v>346</v>
      </c>
      <c r="E30" s="159" t="s">
        <v>195</v>
      </c>
      <c r="F30" s="160" t="s">
        <v>294</v>
      </c>
      <c r="G30" s="159" t="s">
        <v>280</v>
      </c>
      <c r="H30" s="159" t="s">
        <v>281</v>
      </c>
      <c r="I30" s="220" t="s">
        <v>374</v>
      </c>
      <c r="J30" s="220">
        <v>1</v>
      </c>
      <c r="K30" s="131">
        <v>0</v>
      </c>
      <c r="L30" s="125">
        <f t="shared" si="5"/>
        <v>0</v>
      </c>
      <c r="M30" s="97" t="s">
        <v>405</v>
      </c>
      <c r="N30" s="93"/>
    </row>
    <row r="31" spans="2:14" x14ac:dyDescent="0.25">
      <c r="B31" s="231" t="s">
        <v>293</v>
      </c>
      <c r="C31" s="221" t="s">
        <v>277</v>
      </c>
      <c r="D31" s="140" t="s">
        <v>347</v>
      </c>
      <c r="E31" s="159" t="s">
        <v>195</v>
      </c>
      <c r="F31" s="160" t="s">
        <v>294</v>
      </c>
      <c r="G31" s="159" t="s">
        <v>280</v>
      </c>
      <c r="H31" s="159" t="s">
        <v>281</v>
      </c>
      <c r="I31" s="220" t="s">
        <v>374</v>
      </c>
      <c r="J31" s="220">
        <v>1</v>
      </c>
      <c r="K31" s="131">
        <v>0</v>
      </c>
      <c r="L31" s="125">
        <f t="shared" si="5"/>
        <v>0</v>
      </c>
      <c r="M31" s="97" t="s">
        <v>405</v>
      </c>
      <c r="N31" s="93"/>
    </row>
    <row r="32" spans="2:14" x14ac:dyDescent="0.25">
      <c r="B32" s="239">
        <v>2.11</v>
      </c>
      <c r="C32" s="224" t="s">
        <v>295</v>
      </c>
      <c r="D32" s="224" t="s">
        <v>368</v>
      </c>
      <c r="E32" s="225" t="s">
        <v>456</v>
      </c>
      <c r="F32" s="226" t="s">
        <v>279</v>
      </c>
      <c r="G32" s="225" t="s">
        <v>280</v>
      </c>
      <c r="H32" s="225" t="s">
        <v>388</v>
      </c>
      <c r="I32" s="227" t="s">
        <v>378</v>
      </c>
      <c r="J32" s="227">
        <v>1</v>
      </c>
      <c r="K32" s="228">
        <v>0</v>
      </c>
      <c r="L32" s="229">
        <f t="shared" si="5"/>
        <v>0</v>
      </c>
      <c r="M32" s="230" t="s">
        <v>405</v>
      </c>
      <c r="N32" s="93"/>
    </row>
    <row r="33" spans="2:14" x14ac:dyDescent="0.25">
      <c r="B33" s="239">
        <v>2.12</v>
      </c>
      <c r="C33" s="221" t="s">
        <v>449</v>
      </c>
      <c r="D33" s="140"/>
      <c r="E33" s="225" t="s">
        <v>195</v>
      </c>
      <c r="F33" s="160" t="s">
        <v>294</v>
      </c>
      <c r="G33" s="159" t="s">
        <v>280</v>
      </c>
      <c r="H33" s="159" t="s">
        <v>281</v>
      </c>
      <c r="I33" s="220" t="s">
        <v>374</v>
      </c>
      <c r="J33" s="220">
        <v>1</v>
      </c>
      <c r="K33" s="131">
        <v>0</v>
      </c>
      <c r="L33" s="125">
        <f t="shared" si="5"/>
        <v>0</v>
      </c>
      <c r="M33" s="97" t="s">
        <v>405</v>
      </c>
      <c r="N33" s="93"/>
    </row>
    <row r="34" spans="2:14" x14ac:dyDescent="0.25">
      <c r="B34" s="239">
        <v>2.13</v>
      </c>
      <c r="C34" s="221" t="s">
        <v>278</v>
      </c>
      <c r="D34" s="140"/>
      <c r="E34" s="225" t="s">
        <v>452</v>
      </c>
      <c r="F34" s="160" t="s">
        <v>279</v>
      </c>
      <c r="G34" s="159" t="s">
        <v>280</v>
      </c>
      <c r="H34" s="159" t="s">
        <v>375</v>
      </c>
      <c r="I34" s="220" t="s">
        <v>376</v>
      </c>
      <c r="J34" s="220">
        <v>1</v>
      </c>
      <c r="K34" s="131">
        <v>0</v>
      </c>
      <c r="L34" s="125">
        <f t="shared" si="5"/>
        <v>0</v>
      </c>
      <c r="M34" s="97" t="s">
        <v>405</v>
      </c>
      <c r="N34" s="93"/>
    </row>
    <row r="35" spans="2:14" s="63" customFormat="1" ht="2.1" customHeight="1" x14ac:dyDescent="0.25">
      <c r="B35" s="91"/>
      <c r="C35" s="79"/>
      <c r="D35" s="79"/>
      <c r="E35" s="79"/>
      <c r="F35" s="82"/>
      <c r="G35" s="79"/>
      <c r="H35" s="79"/>
      <c r="I35" s="79"/>
      <c r="J35" s="78"/>
      <c r="K35" s="78"/>
      <c r="L35" s="127"/>
      <c r="M35" s="79"/>
      <c r="N35" s="80"/>
    </row>
    <row r="36" spans="2:14" s="63" customFormat="1" ht="15" customHeight="1" thickBot="1" x14ac:dyDescent="0.3">
      <c r="B36" s="120" t="s">
        <v>118</v>
      </c>
      <c r="C36" s="121"/>
      <c r="D36" s="121"/>
      <c r="E36" s="121"/>
      <c r="F36" s="122"/>
      <c r="G36" s="121"/>
      <c r="H36" s="121"/>
      <c r="I36" s="121"/>
      <c r="J36" s="123"/>
      <c r="K36" s="123"/>
      <c r="L36" s="138">
        <f>SUBTOTAL(9,L21:L35)</f>
        <v>0</v>
      </c>
      <c r="M36" s="121"/>
      <c r="N36" s="124"/>
    </row>
    <row r="37" spans="2:14" ht="26.25" thickTop="1" x14ac:dyDescent="0.25">
      <c r="B37" s="217">
        <v>3</v>
      </c>
      <c r="C37" s="89" t="s">
        <v>379</v>
      </c>
      <c r="D37" s="89"/>
      <c r="E37" s="72"/>
      <c r="F37" s="73"/>
      <c r="G37" s="72"/>
      <c r="H37" s="72"/>
      <c r="I37" s="72"/>
      <c r="J37" s="74"/>
      <c r="K37" s="75"/>
      <c r="L37" s="126" t="s">
        <v>116</v>
      </c>
      <c r="M37" s="76"/>
      <c r="N37" s="77" t="s">
        <v>304</v>
      </c>
    </row>
    <row r="38" spans="2:14" ht="76.5" x14ac:dyDescent="0.25">
      <c r="B38" s="216">
        <v>3.1</v>
      </c>
      <c r="C38" s="140" t="s">
        <v>296</v>
      </c>
      <c r="D38" s="140" t="s">
        <v>348</v>
      </c>
      <c r="E38" s="225" t="s">
        <v>195</v>
      </c>
      <c r="F38" s="160" t="s">
        <v>294</v>
      </c>
      <c r="G38" s="159" t="s">
        <v>280</v>
      </c>
      <c r="H38" s="159" t="s">
        <v>281</v>
      </c>
      <c r="I38" s="220" t="s">
        <v>374</v>
      </c>
      <c r="J38" s="220">
        <v>3</v>
      </c>
      <c r="K38" s="131">
        <v>0</v>
      </c>
      <c r="L38" s="125">
        <f t="shared" ref="L38" si="6">J38*K38</f>
        <v>0</v>
      </c>
      <c r="M38" s="97" t="s">
        <v>405</v>
      </c>
      <c r="N38" s="93"/>
    </row>
    <row r="39" spans="2:14" x14ac:dyDescent="0.25">
      <c r="B39" s="216">
        <v>3.2</v>
      </c>
      <c r="C39" s="140" t="s">
        <v>297</v>
      </c>
      <c r="D39" s="140" t="s">
        <v>349</v>
      </c>
      <c r="E39" s="159" t="s">
        <v>195</v>
      </c>
      <c r="F39" s="160" t="s">
        <v>294</v>
      </c>
      <c r="G39" s="159" t="s">
        <v>280</v>
      </c>
      <c r="H39" s="159" t="s">
        <v>281</v>
      </c>
      <c r="I39" s="220" t="s">
        <v>374</v>
      </c>
      <c r="J39" s="220">
        <v>3</v>
      </c>
      <c r="K39" s="131">
        <v>0</v>
      </c>
      <c r="L39" s="125">
        <f t="shared" ref="L39" si="7">J39*K39</f>
        <v>0</v>
      </c>
      <c r="M39" s="97" t="s">
        <v>405</v>
      </c>
      <c r="N39" s="93"/>
    </row>
    <row r="40" spans="2:14" x14ac:dyDescent="0.25">
      <c r="B40" s="216">
        <v>3.3</v>
      </c>
      <c r="C40" s="140" t="s">
        <v>298</v>
      </c>
      <c r="D40" s="140" t="s">
        <v>350</v>
      </c>
      <c r="E40" s="159" t="s">
        <v>195</v>
      </c>
      <c r="F40" s="160" t="s">
        <v>294</v>
      </c>
      <c r="G40" s="159" t="s">
        <v>280</v>
      </c>
      <c r="H40" s="159" t="s">
        <v>281</v>
      </c>
      <c r="I40" s="220" t="s">
        <v>374</v>
      </c>
      <c r="J40" s="220">
        <v>3</v>
      </c>
      <c r="K40" s="131">
        <v>0</v>
      </c>
      <c r="L40" s="125">
        <f t="shared" ref="L40:L43" si="8">J40*K40</f>
        <v>0</v>
      </c>
      <c r="M40" s="97" t="s">
        <v>405</v>
      </c>
      <c r="N40" s="93"/>
    </row>
    <row r="41" spans="2:14" x14ac:dyDescent="0.25">
      <c r="B41" s="216">
        <v>3.4</v>
      </c>
      <c r="C41" s="140" t="s">
        <v>299</v>
      </c>
      <c r="D41" s="140" t="s">
        <v>351</v>
      </c>
      <c r="E41" s="159" t="s">
        <v>195</v>
      </c>
      <c r="F41" s="160" t="s">
        <v>294</v>
      </c>
      <c r="G41" s="159" t="s">
        <v>280</v>
      </c>
      <c r="H41" s="159" t="s">
        <v>281</v>
      </c>
      <c r="I41" s="220" t="s">
        <v>374</v>
      </c>
      <c r="J41" s="220">
        <v>3</v>
      </c>
      <c r="K41" s="131">
        <v>0</v>
      </c>
      <c r="L41" s="125">
        <f t="shared" si="8"/>
        <v>0</v>
      </c>
      <c r="M41" s="97" t="s">
        <v>405</v>
      </c>
      <c r="N41" s="93"/>
    </row>
    <row r="42" spans="2:14" x14ac:dyDescent="0.25">
      <c r="B42" s="216">
        <v>3.5</v>
      </c>
      <c r="C42" s="140" t="s">
        <v>278</v>
      </c>
      <c r="D42" s="140"/>
      <c r="E42" s="225" t="s">
        <v>452</v>
      </c>
      <c r="F42" s="160" t="s">
        <v>294</v>
      </c>
      <c r="G42" s="159" t="s">
        <v>280</v>
      </c>
      <c r="H42" s="159" t="s">
        <v>375</v>
      </c>
      <c r="I42" s="220" t="s">
        <v>376</v>
      </c>
      <c r="J42" s="220">
        <v>3</v>
      </c>
      <c r="K42" s="131">
        <v>0</v>
      </c>
      <c r="L42" s="125">
        <f t="shared" si="8"/>
        <v>0</v>
      </c>
      <c r="M42" s="97" t="s">
        <v>405</v>
      </c>
      <c r="N42" s="93"/>
    </row>
    <row r="43" spans="2:14" x14ac:dyDescent="0.25">
      <c r="B43" s="216">
        <v>3.6</v>
      </c>
      <c r="C43" s="221" t="s">
        <v>449</v>
      </c>
      <c r="D43" s="140"/>
      <c r="E43" s="159" t="s">
        <v>195</v>
      </c>
      <c r="F43" s="160" t="s">
        <v>294</v>
      </c>
      <c r="G43" s="159" t="s">
        <v>280</v>
      </c>
      <c r="H43" s="159" t="s">
        <v>281</v>
      </c>
      <c r="I43" s="220" t="s">
        <v>374</v>
      </c>
      <c r="J43" s="220">
        <v>3</v>
      </c>
      <c r="K43" s="131">
        <v>0</v>
      </c>
      <c r="L43" s="125">
        <f t="shared" si="8"/>
        <v>0</v>
      </c>
      <c r="M43" s="97" t="s">
        <v>405</v>
      </c>
      <c r="N43" s="93"/>
    </row>
    <row r="44" spans="2:14" s="63" customFormat="1" ht="2.1" customHeight="1" x14ac:dyDescent="0.25">
      <c r="B44" s="91"/>
      <c r="C44" s="79"/>
      <c r="D44" s="79"/>
      <c r="E44" s="79"/>
      <c r="F44" s="82"/>
      <c r="G44" s="79"/>
      <c r="H44" s="79"/>
      <c r="I44" s="79"/>
      <c r="J44" s="78"/>
      <c r="K44" s="78"/>
      <c r="L44" s="127"/>
      <c r="M44" s="79"/>
      <c r="N44" s="80"/>
    </row>
    <row r="45" spans="2:14" s="63" customFormat="1" ht="15" customHeight="1" thickBot="1" x14ac:dyDescent="0.3">
      <c r="B45" s="120" t="s">
        <v>119</v>
      </c>
      <c r="C45" s="121"/>
      <c r="D45" s="121"/>
      <c r="E45" s="121"/>
      <c r="F45" s="122"/>
      <c r="G45" s="121"/>
      <c r="H45" s="121"/>
      <c r="I45" s="121"/>
      <c r="J45" s="123"/>
      <c r="K45" s="123"/>
      <c r="L45" s="138">
        <f>SUBTOTAL(9,L37:L44)</f>
        <v>0</v>
      </c>
      <c r="M45" s="121"/>
      <c r="N45" s="124"/>
    </row>
    <row r="46" spans="2:14" ht="26.25" thickTop="1" x14ac:dyDescent="0.25">
      <c r="B46" s="215">
        <v>4</v>
      </c>
      <c r="C46" s="89" t="s">
        <v>380</v>
      </c>
      <c r="D46" s="89"/>
      <c r="E46" s="72"/>
      <c r="F46" s="73"/>
      <c r="G46" s="72"/>
      <c r="H46" s="72"/>
      <c r="I46" s="72"/>
      <c r="J46" s="74"/>
      <c r="K46" s="75"/>
      <c r="L46" s="126" t="s">
        <v>116</v>
      </c>
      <c r="M46" s="76"/>
      <c r="N46" s="77" t="s">
        <v>304</v>
      </c>
    </row>
    <row r="47" spans="2:14" x14ac:dyDescent="0.25">
      <c r="B47" s="216">
        <v>4.0999999999999996</v>
      </c>
      <c r="C47" s="140" t="s">
        <v>300</v>
      </c>
      <c r="D47" s="140" t="s">
        <v>352</v>
      </c>
      <c r="E47" s="225" t="s">
        <v>195</v>
      </c>
      <c r="F47" s="160" t="s">
        <v>294</v>
      </c>
      <c r="G47" s="159" t="s">
        <v>280</v>
      </c>
      <c r="H47" s="159" t="s">
        <v>281</v>
      </c>
      <c r="I47" s="220" t="s">
        <v>374</v>
      </c>
      <c r="J47" s="220">
        <v>3</v>
      </c>
      <c r="K47" s="131">
        <v>0</v>
      </c>
      <c r="L47" s="125">
        <f t="shared" ref="L47" si="9">J47*K47</f>
        <v>0</v>
      </c>
      <c r="M47" s="97" t="s">
        <v>405</v>
      </c>
      <c r="N47" s="93"/>
    </row>
    <row r="48" spans="2:14" x14ac:dyDescent="0.25">
      <c r="B48" s="216">
        <v>4.2</v>
      </c>
      <c r="C48" s="140" t="s">
        <v>301</v>
      </c>
      <c r="D48" s="140" t="s">
        <v>353</v>
      </c>
      <c r="E48" s="159" t="s">
        <v>195</v>
      </c>
      <c r="F48" s="160" t="s">
        <v>294</v>
      </c>
      <c r="G48" s="159" t="s">
        <v>280</v>
      </c>
      <c r="H48" s="159" t="s">
        <v>281</v>
      </c>
      <c r="I48" s="220" t="s">
        <v>374</v>
      </c>
      <c r="J48" s="220">
        <v>3</v>
      </c>
      <c r="K48" s="131">
        <v>0</v>
      </c>
      <c r="L48" s="125">
        <f t="shared" ref="L48" si="10">J48*K48</f>
        <v>0</v>
      </c>
      <c r="M48" s="97" t="s">
        <v>405</v>
      </c>
      <c r="N48" s="93"/>
    </row>
    <row r="49" spans="2:14" x14ac:dyDescent="0.25">
      <c r="B49" s="216">
        <v>4.3</v>
      </c>
      <c r="C49" s="140" t="s">
        <v>278</v>
      </c>
      <c r="D49" s="140"/>
      <c r="E49" s="225" t="s">
        <v>452</v>
      </c>
      <c r="F49" s="160" t="s">
        <v>294</v>
      </c>
      <c r="G49" s="159" t="s">
        <v>280</v>
      </c>
      <c r="H49" s="159" t="s">
        <v>375</v>
      </c>
      <c r="I49" s="220" t="s">
        <v>376</v>
      </c>
      <c r="J49" s="220">
        <v>3</v>
      </c>
      <c r="K49" s="131">
        <v>0</v>
      </c>
      <c r="L49" s="125">
        <f t="shared" ref="L49:L50" si="11">J49*K49</f>
        <v>0</v>
      </c>
      <c r="M49" s="97" t="s">
        <v>405</v>
      </c>
      <c r="N49" s="93"/>
    </row>
    <row r="50" spans="2:14" x14ac:dyDescent="0.25">
      <c r="B50" s="216">
        <v>4.4000000000000004</v>
      </c>
      <c r="C50" s="221" t="s">
        <v>449</v>
      </c>
      <c r="D50" s="140"/>
      <c r="E50" s="159" t="s">
        <v>195</v>
      </c>
      <c r="F50" s="160" t="s">
        <v>294</v>
      </c>
      <c r="G50" s="159" t="s">
        <v>280</v>
      </c>
      <c r="H50" s="159" t="s">
        <v>281</v>
      </c>
      <c r="I50" s="220" t="s">
        <v>374</v>
      </c>
      <c r="J50" s="220">
        <v>3</v>
      </c>
      <c r="K50" s="131">
        <v>0</v>
      </c>
      <c r="L50" s="125">
        <f t="shared" si="11"/>
        <v>0</v>
      </c>
      <c r="M50" s="97" t="s">
        <v>405</v>
      </c>
      <c r="N50" s="93"/>
    </row>
    <row r="51" spans="2:14" s="63" customFormat="1" ht="2.1" customHeight="1" x14ac:dyDescent="0.25">
      <c r="B51" s="91"/>
      <c r="C51" s="79"/>
      <c r="D51" s="79"/>
      <c r="E51" s="79"/>
      <c r="F51" s="82"/>
      <c r="G51" s="79"/>
      <c r="H51" s="79"/>
      <c r="I51" s="79"/>
      <c r="J51" s="78"/>
      <c r="K51" s="78"/>
      <c r="L51" s="127"/>
      <c r="M51" s="79"/>
      <c r="N51" s="80"/>
    </row>
    <row r="52" spans="2:14" s="63" customFormat="1" ht="15" customHeight="1" thickBot="1" x14ac:dyDescent="0.3">
      <c r="B52" s="120" t="s">
        <v>120</v>
      </c>
      <c r="C52" s="121"/>
      <c r="D52" s="121"/>
      <c r="E52" s="121"/>
      <c r="F52" s="122"/>
      <c r="G52" s="121"/>
      <c r="H52" s="121"/>
      <c r="I52" s="121"/>
      <c r="J52" s="123"/>
      <c r="K52" s="123"/>
      <c r="L52" s="138">
        <f>SUBTOTAL(9,L46:L51)</f>
        <v>0</v>
      </c>
      <c r="M52" s="121"/>
      <c r="N52" s="124"/>
    </row>
    <row r="53" spans="2:14" ht="26.25" thickTop="1" x14ac:dyDescent="0.25">
      <c r="B53" s="218">
        <v>5</v>
      </c>
      <c r="C53" s="90" t="s">
        <v>381</v>
      </c>
      <c r="D53" s="90"/>
      <c r="E53" s="86"/>
      <c r="F53" s="87"/>
      <c r="G53" s="87"/>
      <c r="H53" s="86"/>
      <c r="I53" s="88"/>
      <c r="J53" s="88"/>
      <c r="K53" s="76"/>
      <c r="L53" s="129" t="s">
        <v>116</v>
      </c>
      <c r="M53" s="76"/>
      <c r="N53" s="81"/>
    </row>
    <row r="54" spans="2:14" ht="178.5" x14ac:dyDescent="0.25">
      <c r="B54" s="216">
        <v>5.0999999999999996</v>
      </c>
      <c r="C54" s="224" t="s">
        <v>466</v>
      </c>
      <c r="D54" s="224" t="s">
        <v>467</v>
      </c>
      <c r="E54" s="225" t="s">
        <v>195</v>
      </c>
      <c r="F54" s="160" t="s">
        <v>294</v>
      </c>
      <c r="G54" s="159" t="s">
        <v>280</v>
      </c>
      <c r="H54" s="159" t="s">
        <v>281</v>
      </c>
      <c r="I54" s="220" t="s">
        <v>374</v>
      </c>
      <c r="J54" s="222">
        <v>1</v>
      </c>
      <c r="K54" s="131">
        <v>0</v>
      </c>
      <c r="L54" s="125">
        <f t="shared" ref="L54" si="12">J54*K54</f>
        <v>0</v>
      </c>
      <c r="M54" s="97" t="s">
        <v>405</v>
      </c>
      <c r="N54" s="93"/>
    </row>
    <row r="55" spans="2:14" x14ac:dyDescent="0.25">
      <c r="B55" s="216">
        <v>5.2</v>
      </c>
      <c r="C55" s="224" t="s">
        <v>468</v>
      </c>
      <c r="D55" s="224"/>
      <c r="E55" s="159" t="s">
        <v>195</v>
      </c>
      <c r="F55" s="160" t="s">
        <v>294</v>
      </c>
      <c r="G55" s="159" t="s">
        <v>280</v>
      </c>
      <c r="H55" s="159" t="s">
        <v>281</v>
      </c>
      <c r="I55" s="220" t="s">
        <v>374</v>
      </c>
      <c r="J55" s="222">
        <v>1</v>
      </c>
      <c r="K55" s="131">
        <v>0</v>
      </c>
      <c r="L55" s="125">
        <f t="shared" ref="L55" si="13">J55*K55</f>
        <v>0</v>
      </c>
      <c r="M55" s="97" t="s">
        <v>405</v>
      </c>
      <c r="N55" s="93"/>
    </row>
    <row r="56" spans="2:14" x14ac:dyDescent="0.25">
      <c r="B56" s="242">
        <v>5.3</v>
      </c>
      <c r="C56" s="241" t="s">
        <v>298</v>
      </c>
      <c r="D56" s="241" t="s">
        <v>350</v>
      </c>
      <c r="E56" s="243" t="s">
        <v>195</v>
      </c>
      <c r="F56" s="244" t="s">
        <v>294</v>
      </c>
      <c r="G56" s="243" t="s">
        <v>280</v>
      </c>
      <c r="H56" s="243" t="s">
        <v>281</v>
      </c>
      <c r="I56" s="245" t="s">
        <v>374</v>
      </c>
      <c r="J56" s="245">
        <v>0</v>
      </c>
      <c r="K56" s="246">
        <v>0</v>
      </c>
      <c r="L56" s="247">
        <f t="shared" ref="L56:L59" si="14">J56*K56</f>
        <v>0</v>
      </c>
      <c r="M56" s="248" t="s">
        <v>405</v>
      </c>
      <c r="N56" s="278"/>
    </row>
    <row r="57" spans="2:14" x14ac:dyDescent="0.25">
      <c r="B57" s="242">
        <v>5.4</v>
      </c>
      <c r="C57" s="241" t="s">
        <v>299</v>
      </c>
      <c r="D57" s="241" t="s">
        <v>351</v>
      </c>
      <c r="E57" s="243" t="s">
        <v>195</v>
      </c>
      <c r="F57" s="244" t="s">
        <v>294</v>
      </c>
      <c r="G57" s="243" t="s">
        <v>280</v>
      </c>
      <c r="H57" s="243" t="s">
        <v>281</v>
      </c>
      <c r="I57" s="245" t="s">
        <v>374</v>
      </c>
      <c r="J57" s="245">
        <v>0</v>
      </c>
      <c r="K57" s="246">
        <v>0</v>
      </c>
      <c r="L57" s="247">
        <f t="shared" si="14"/>
        <v>0</v>
      </c>
      <c r="M57" s="248" t="s">
        <v>405</v>
      </c>
      <c r="N57" s="278"/>
    </row>
    <row r="58" spans="2:14" x14ac:dyDescent="0.25">
      <c r="B58" s="239">
        <v>5.3</v>
      </c>
      <c r="C58" s="140" t="s">
        <v>278</v>
      </c>
      <c r="D58" s="140"/>
      <c r="E58" s="225" t="s">
        <v>452</v>
      </c>
      <c r="F58" s="160" t="s">
        <v>294</v>
      </c>
      <c r="G58" s="159" t="s">
        <v>280</v>
      </c>
      <c r="H58" s="159" t="s">
        <v>375</v>
      </c>
      <c r="I58" s="220" t="s">
        <v>376</v>
      </c>
      <c r="J58" s="222">
        <v>1</v>
      </c>
      <c r="K58" s="131">
        <v>0</v>
      </c>
      <c r="L58" s="125">
        <f t="shared" si="14"/>
        <v>0</v>
      </c>
      <c r="M58" s="97" t="s">
        <v>405</v>
      </c>
      <c r="N58" s="93"/>
    </row>
    <row r="59" spans="2:14" x14ac:dyDescent="0.25">
      <c r="B59" s="239">
        <v>5.4</v>
      </c>
      <c r="C59" s="221" t="s">
        <v>449</v>
      </c>
      <c r="D59" s="140"/>
      <c r="E59" s="159" t="s">
        <v>195</v>
      </c>
      <c r="F59" s="160" t="s">
        <v>294</v>
      </c>
      <c r="G59" s="159" t="s">
        <v>280</v>
      </c>
      <c r="H59" s="159" t="s">
        <v>281</v>
      </c>
      <c r="I59" s="220" t="s">
        <v>374</v>
      </c>
      <c r="J59" s="222">
        <v>1</v>
      </c>
      <c r="K59" s="131">
        <v>0</v>
      </c>
      <c r="L59" s="125">
        <f t="shared" si="14"/>
        <v>0</v>
      </c>
      <c r="M59" s="97" t="s">
        <v>405</v>
      </c>
      <c r="N59" s="93"/>
    </row>
    <row r="60" spans="2:14" s="63" customFormat="1" ht="2.1" customHeight="1" x14ac:dyDescent="0.25">
      <c r="B60" s="91"/>
      <c r="C60" s="79"/>
      <c r="D60" s="79"/>
      <c r="E60" s="79"/>
      <c r="F60" s="82"/>
      <c r="G60" s="79"/>
      <c r="H60" s="79"/>
      <c r="I60" s="79"/>
      <c r="J60" s="78"/>
      <c r="K60" s="78"/>
      <c r="L60" s="127"/>
      <c r="M60" s="79"/>
      <c r="N60" s="80"/>
    </row>
    <row r="61" spans="2:14" s="63" customFormat="1" ht="15" customHeight="1" thickBot="1" x14ac:dyDescent="0.3">
      <c r="B61" s="120" t="s">
        <v>121</v>
      </c>
      <c r="C61" s="121"/>
      <c r="D61" s="121"/>
      <c r="E61" s="121"/>
      <c r="F61" s="122"/>
      <c r="G61" s="121"/>
      <c r="H61" s="121"/>
      <c r="I61" s="121"/>
      <c r="J61" s="123"/>
      <c r="K61" s="123"/>
      <c r="L61" s="138">
        <f>SUBTOTAL(9,L53:L60)</f>
        <v>0</v>
      </c>
      <c r="M61" s="121"/>
      <c r="N61" s="124"/>
    </row>
    <row r="62" spans="2:14" ht="13.5" thickTop="1" x14ac:dyDescent="0.25">
      <c r="B62" s="218">
        <v>6</v>
      </c>
      <c r="C62" s="90" t="s">
        <v>382</v>
      </c>
      <c r="D62" s="90"/>
      <c r="E62" s="86"/>
      <c r="F62" s="87"/>
      <c r="G62" s="87"/>
      <c r="H62" s="86"/>
      <c r="I62" s="88"/>
      <c r="J62" s="88"/>
      <c r="K62" s="76"/>
      <c r="L62" s="129" t="s">
        <v>116</v>
      </c>
      <c r="M62" s="76"/>
      <c r="N62" s="81"/>
    </row>
    <row r="63" spans="2:14" x14ac:dyDescent="0.25">
      <c r="B63" s="216">
        <v>6.1</v>
      </c>
      <c r="C63" s="140" t="s">
        <v>300</v>
      </c>
      <c r="D63" s="140" t="s">
        <v>352</v>
      </c>
      <c r="E63" s="225" t="s">
        <v>195</v>
      </c>
      <c r="F63" s="160" t="s">
        <v>294</v>
      </c>
      <c r="G63" s="159" t="s">
        <v>280</v>
      </c>
      <c r="H63" s="159" t="s">
        <v>281</v>
      </c>
      <c r="I63" s="220" t="s">
        <v>374</v>
      </c>
      <c r="J63" s="220">
        <v>1</v>
      </c>
      <c r="K63" s="131">
        <v>0</v>
      </c>
      <c r="L63" s="125">
        <f t="shared" ref="L63" si="15">J63*K63</f>
        <v>0</v>
      </c>
      <c r="M63" s="97" t="s">
        <v>405</v>
      </c>
      <c r="N63" s="93"/>
    </row>
    <row r="64" spans="2:14" x14ac:dyDescent="0.25">
      <c r="B64" s="216">
        <v>6.2</v>
      </c>
      <c r="C64" s="140" t="s">
        <v>301</v>
      </c>
      <c r="D64" s="140" t="s">
        <v>353</v>
      </c>
      <c r="E64" s="159" t="s">
        <v>195</v>
      </c>
      <c r="F64" s="160" t="s">
        <v>294</v>
      </c>
      <c r="G64" s="159" t="s">
        <v>280</v>
      </c>
      <c r="H64" s="159" t="s">
        <v>281</v>
      </c>
      <c r="I64" s="220" t="s">
        <v>374</v>
      </c>
      <c r="J64" s="220">
        <v>1</v>
      </c>
      <c r="K64" s="131">
        <v>0</v>
      </c>
      <c r="L64" s="125">
        <f t="shared" ref="L64" si="16">J64*K64</f>
        <v>0</v>
      </c>
      <c r="M64" s="97" t="s">
        <v>405</v>
      </c>
      <c r="N64" s="93"/>
    </row>
    <row r="65" spans="2:14" x14ac:dyDescent="0.25">
      <c r="B65" s="216">
        <v>6.3</v>
      </c>
      <c r="C65" s="140" t="s">
        <v>278</v>
      </c>
      <c r="D65" s="140"/>
      <c r="E65" s="225" t="s">
        <v>452</v>
      </c>
      <c r="F65" s="160" t="s">
        <v>294</v>
      </c>
      <c r="G65" s="159" t="s">
        <v>280</v>
      </c>
      <c r="H65" s="159" t="s">
        <v>375</v>
      </c>
      <c r="I65" s="220" t="s">
        <v>376</v>
      </c>
      <c r="J65" s="220">
        <v>1</v>
      </c>
      <c r="K65" s="131">
        <v>0</v>
      </c>
      <c r="L65" s="125">
        <f t="shared" ref="L65:L66" si="17">J65*K65</f>
        <v>0</v>
      </c>
      <c r="M65" s="97" t="s">
        <v>405</v>
      </c>
      <c r="N65" s="93"/>
    </row>
    <row r="66" spans="2:14" x14ac:dyDescent="0.25">
      <c r="B66" s="216">
        <v>6.4</v>
      </c>
      <c r="C66" s="221" t="s">
        <v>449</v>
      </c>
      <c r="D66" s="140"/>
      <c r="E66" s="159" t="s">
        <v>195</v>
      </c>
      <c r="F66" s="160" t="s">
        <v>294</v>
      </c>
      <c r="G66" s="159" t="s">
        <v>280</v>
      </c>
      <c r="H66" s="159" t="s">
        <v>281</v>
      </c>
      <c r="I66" s="220" t="s">
        <v>374</v>
      </c>
      <c r="J66" s="220">
        <v>1</v>
      </c>
      <c r="K66" s="131">
        <v>0</v>
      </c>
      <c r="L66" s="125">
        <f t="shared" si="17"/>
        <v>0</v>
      </c>
      <c r="M66" s="97" t="s">
        <v>405</v>
      </c>
      <c r="N66" s="93"/>
    </row>
    <row r="67" spans="2:14" s="63" customFormat="1" ht="2.1" customHeight="1" x14ac:dyDescent="0.25">
      <c r="B67" s="91"/>
      <c r="C67" s="79"/>
      <c r="D67" s="79"/>
      <c r="E67" s="79"/>
      <c r="F67" s="82"/>
      <c r="G67" s="79"/>
      <c r="H67" s="79"/>
      <c r="I67" s="79"/>
      <c r="J67" s="78"/>
      <c r="K67" s="78"/>
      <c r="L67" s="127"/>
      <c r="M67" s="79"/>
      <c r="N67" s="80"/>
    </row>
    <row r="68" spans="2:14" s="63" customFormat="1" ht="15" customHeight="1" thickBot="1" x14ac:dyDescent="0.3">
      <c r="B68" s="120" t="s">
        <v>123</v>
      </c>
      <c r="C68" s="121"/>
      <c r="D68" s="121"/>
      <c r="E68" s="121"/>
      <c r="F68" s="122"/>
      <c r="G68" s="121"/>
      <c r="H68" s="121"/>
      <c r="I68" s="121"/>
      <c r="J68" s="123"/>
      <c r="K68" s="123"/>
      <c r="L68" s="138">
        <f>SUBTOTAL(9,L62:L67)</f>
        <v>0</v>
      </c>
      <c r="M68" s="121"/>
      <c r="N68" s="124"/>
    </row>
    <row r="69" spans="2:14" ht="13.5" thickTop="1" x14ac:dyDescent="0.25">
      <c r="B69" s="215">
        <v>7</v>
      </c>
      <c r="C69" s="89" t="s">
        <v>383</v>
      </c>
      <c r="D69" s="89"/>
      <c r="E69" s="72"/>
      <c r="F69" s="73"/>
      <c r="G69" s="72"/>
      <c r="H69" s="72"/>
      <c r="I69" s="72"/>
      <c r="J69" s="74"/>
      <c r="K69" s="75"/>
      <c r="L69" s="126" t="s">
        <v>116</v>
      </c>
      <c r="M69" s="76"/>
      <c r="N69" s="77"/>
    </row>
    <row r="70" spans="2:14" x14ac:dyDescent="0.25">
      <c r="B70" s="216">
        <v>7.1</v>
      </c>
      <c r="C70" s="140" t="s">
        <v>309</v>
      </c>
      <c r="D70" s="140"/>
      <c r="E70" s="225" t="s">
        <v>195</v>
      </c>
      <c r="F70" s="226" t="s">
        <v>294</v>
      </c>
      <c r="G70" s="159" t="s">
        <v>311</v>
      </c>
      <c r="H70" s="159" t="s">
        <v>281</v>
      </c>
      <c r="I70" s="220" t="s">
        <v>374</v>
      </c>
      <c r="J70" s="220">
        <v>1</v>
      </c>
      <c r="K70" s="131">
        <v>0</v>
      </c>
      <c r="L70" s="125">
        <f t="shared" ref="L70:L71" si="18">J70*K70</f>
        <v>0</v>
      </c>
      <c r="M70" s="97" t="s">
        <v>405</v>
      </c>
      <c r="N70" s="93"/>
    </row>
    <row r="71" spans="2:14" x14ac:dyDescent="0.25">
      <c r="B71" s="235">
        <v>7.2</v>
      </c>
      <c r="C71" s="224" t="s">
        <v>278</v>
      </c>
      <c r="D71" s="224"/>
      <c r="E71" s="225" t="s">
        <v>452</v>
      </c>
      <c r="F71" s="226" t="s">
        <v>294</v>
      </c>
      <c r="G71" s="225" t="s">
        <v>311</v>
      </c>
      <c r="H71" s="225" t="s">
        <v>375</v>
      </c>
      <c r="I71" s="227" t="s">
        <v>376</v>
      </c>
      <c r="J71" s="227">
        <v>1</v>
      </c>
      <c r="K71" s="228">
        <v>0</v>
      </c>
      <c r="L71" s="229">
        <f t="shared" si="18"/>
        <v>0</v>
      </c>
      <c r="M71" s="230" t="s">
        <v>405</v>
      </c>
      <c r="N71" s="236"/>
    </row>
    <row r="72" spans="2:14" s="63" customFormat="1" ht="2.1" customHeight="1" x14ac:dyDescent="0.25">
      <c r="B72" s="91"/>
      <c r="C72" s="79"/>
      <c r="D72" s="79"/>
      <c r="E72" s="79"/>
      <c r="F72" s="82"/>
      <c r="G72" s="79"/>
      <c r="H72" s="79"/>
      <c r="I72" s="79"/>
      <c r="J72" s="78"/>
      <c r="K72" s="78"/>
      <c r="L72" s="127"/>
      <c r="M72" s="79"/>
      <c r="N72" s="80"/>
    </row>
    <row r="73" spans="2:14" s="63" customFormat="1" ht="15" customHeight="1" thickBot="1" x14ac:dyDescent="0.3">
      <c r="B73" s="120" t="s">
        <v>124</v>
      </c>
      <c r="C73" s="121"/>
      <c r="D73" s="121"/>
      <c r="E73" s="121"/>
      <c r="F73" s="122"/>
      <c r="G73" s="121"/>
      <c r="H73" s="121"/>
      <c r="I73" s="121"/>
      <c r="J73" s="123"/>
      <c r="K73" s="123"/>
      <c r="L73" s="138">
        <f>SUBTOTAL(9,L69:L72)</f>
        <v>0</v>
      </c>
      <c r="M73" s="121"/>
      <c r="N73" s="124"/>
    </row>
    <row r="74" spans="2:14" ht="26.25" thickTop="1" x14ac:dyDescent="0.25">
      <c r="B74" s="215">
        <v>8</v>
      </c>
      <c r="C74" s="89" t="s">
        <v>447</v>
      </c>
      <c r="D74" s="89"/>
      <c r="E74" s="72"/>
      <c r="F74" s="73"/>
      <c r="G74" s="72"/>
      <c r="H74" s="72"/>
      <c r="I74" s="72"/>
      <c r="J74" s="74"/>
      <c r="K74" s="75"/>
      <c r="L74" s="126" t="s">
        <v>116</v>
      </c>
      <c r="M74" s="76"/>
      <c r="N74" s="77" t="s">
        <v>324</v>
      </c>
    </row>
    <row r="75" spans="2:14" x14ac:dyDescent="0.25">
      <c r="B75" s="216">
        <v>8.1</v>
      </c>
      <c r="C75" s="140" t="s">
        <v>313</v>
      </c>
      <c r="D75" s="140" t="s">
        <v>354</v>
      </c>
      <c r="E75" s="225" t="s">
        <v>195</v>
      </c>
      <c r="F75" s="160" t="s">
        <v>294</v>
      </c>
      <c r="G75" s="159" t="s">
        <v>280</v>
      </c>
      <c r="H75" s="159" t="s">
        <v>281</v>
      </c>
      <c r="I75" s="220" t="s">
        <v>374</v>
      </c>
      <c r="J75" s="220">
        <v>2</v>
      </c>
      <c r="K75" s="131">
        <v>0</v>
      </c>
      <c r="L75" s="125">
        <f t="shared" ref="L75:L77" si="19">J75*K75</f>
        <v>0</v>
      </c>
      <c r="M75" s="97" t="s">
        <v>405</v>
      </c>
      <c r="N75" s="93"/>
    </row>
    <row r="76" spans="2:14" x14ac:dyDescent="0.25">
      <c r="B76" s="216">
        <v>8.1999999999999993</v>
      </c>
      <c r="C76" s="140" t="s">
        <v>314</v>
      </c>
      <c r="D76" s="140" t="s">
        <v>355</v>
      </c>
      <c r="E76" s="225" t="s">
        <v>453</v>
      </c>
      <c r="F76" s="160" t="s">
        <v>294</v>
      </c>
      <c r="G76" s="159" t="s">
        <v>280</v>
      </c>
      <c r="H76" s="159" t="s">
        <v>387</v>
      </c>
      <c r="I76" s="220" t="s">
        <v>374</v>
      </c>
      <c r="J76" s="220">
        <v>2</v>
      </c>
      <c r="K76" s="131">
        <v>0</v>
      </c>
      <c r="L76" s="125">
        <f t="shared" si="19"/>
        <v>0</v>
      </c>
      <c r="M76" s="97" t="s">
        <v>405</v>
      </c>
      <c r="N76" s="93"/>
    </row>
    <row r="77" spans="2:14" x14ac:dyDescent="0.25">
      <c r="B77" s="239">
        <v>8.3000000000000007</v>
      </c>
      <c r="C77" s="140" t="s">
        <v>315</v>
      </c>
      <c r="D77" s="140" t="s">
        <v>356</v>
      </c>
      <c r="E77" s="225" t="s">
        <v>453</v>
      </c>
      <c r="F77" s="160" t="s">
        <v>294</v>
      </c>
      <c r="G77" s="159" t="s">
        <v>280</v>
      </c>
      <c r="H77" s="225" t="s">
        <v>387</v>
      </c>
      <c r="I77" s="220" t="s">
        <v>374</v>
      </c>
      <c r="J77" s="220">
        <v>2</v>
      </c>
      <c r="K77" s="131">
        <v>0</v>
      </c>
      <c r="L77" s="125">
        <f t="shared" si="19"/>
        <v>0</v>
      </c>
      <c r="M77" s="97" t="s">
        <v>405</v>
      </c>
      <c r="N77" s="93"/>
    </row>
    <row r="78" spans="2:14" ht="25.5" x14ac:dyDescent="0.25">
      <c r="B78" s="216">
        <v>8.4</v>
      </c>
      <c r="C78" s="140" t="s">
        <v>316</v>
      </c>
      <c r="D78" s="140" t="s">
        <v>357</v>
      </c>
      <c r="E78" s="225" t="s">
        <v>195</v>
      </c>
      <c r="F78" s="160" t="s">
        <v>294</v>
      </c>
      <c r="G78" s="159" t="s">
        <v>280</v>
      </c>
      <c r="H78" s="225" t="s">
        <v>281</v>
      </c>
      <c r="I78" s="220" t="s">
        <v>374</v>
      </c>
      <c r="J78" s="220">
        <v>2</v>
      </c>
      <c r="K78" s="131">
        <v>0</v>
      </c>
      <c r="L78" s="125">
        <f t="shared" ref="L78" si="20">J78*K78</f>
        <v>0</v>
      </c>
      <c r="M78" s="97" t="s">
        <v>405</v>
      </c>
      <c r="N78" s="93"/>
    </row>
    <row r="79" spans="2:14" ht="25.5" x14ac:dyDescent="0.25">
      <c r="B79" s="216">
        <v>8.5</v>
      </c>
      <c r="C79" s="140" t="s">
        <v>455</v>
      </c>
      <c r="D79" s="140" t="s">
        <v>358</v>
      </c>
      <c r="E79" s="225" t="s">
        <v>195</v>
      </c>
      <c r="F79" s="160" t="s">
        <v>294</v>
      </c>
      <c r="G79" s="159" t="s">
        <v>280</v>
      </c>
      <c r="H79" s="159" t="s">
        <v>281</v>
      </c>
      <c r="I79" s="220" t="s">
        <v>374</v>
      </c>
      <c r="J79" s="220">
        <v>2</v>
      </c>
      <c r="K79" s="131">
        <v>0</v>
      </c>
      <c r="L79" s="125">
        <f t="shared" ref="L79:L93" si="21">J79*K79</f>
        <v>0</v>
      </c>
      <c r="M79" s="97" t="s">
        <v>405</v>
      </c>
      <c r="N79" s="93"/>
    </row>
    <row r="80" spans="2:14" x14ac:dyDescent="0.25">
      <c r="B80" s="216">
        <v>8.6</v>
      </c>
      <c r="C80" s="140" t="s">
        <v>317</v>
      </c>
      <c r="D80" s="140" t="s">
        <v>359</v>
      </c>
      <c r="E80" s="159" t="s">
        <v>195</v>
      </c>
      <c r="F80" s="160" t="s">
        <v>294</v>
      </c>
      <c r="G80" s="159" t="s">
        <v>280</v>
      </c>
      <c r="H80" s="159" t="s">
        <v>281</v>
      </c>
      <c r="I80" s="220" t="s">
        <v>374</v>
      </c>
      <c r="J80" s="220">
        <v>4</v>
      </c>
      <c r="K80" s="131">
        <v>0</v>
      </c>
      <c r="L80" s="125">
        <f t="shared" si="21"/>
        <v>0</v>
      </c>
      <c r="M80" s="97" t="s">
        <v>405</v>
      </c>
      <c r="N80" s="93" t="s">
        <v>325</v>
      </c>
    </row>
    <row r="81" spans="2:14" x14ac:dyDescent="0.25">
      <c r="B81" s="216">
        <v>8.6999999999999993</v>
      </c>
      <c r="C81" s="140" t="s">
        <v>318</v>
      </c>
      <c r="D81" s="140" t="s">
        <v>360</v>
      </c>
      <c r="E81" s="159" t="s">
        <v>195</v>
      </c>
      <c r="F81" s="160" t="s">
        <v>294</v>
      </c>
      <c r="G81" s="159" t="s">
        <v>280</v>
      </c>
      <c r="H81" s="159" t="s">
        <v>281</v>
      </c>
      <c r="I81" s="220" t="s">
        <v>374</v>
      </c>
      <c r="J81" s="220">
        <v>2</v>
      </c>
      <c r="K81" s="131">
        <v>0</v>
      </c>
      <c r="L81" s="125">
        <f t="shared" si="21"/>
        <v>0</v>
      </c>
      <c r="M81" s="97" t="s">
        <v>405</v>
      </c>
      <c r="N81" s="93"/>
    </row>
    <row r="82" spans="2:14" x14ac:dyDescent="0.25">
      <c r="B82" s="216">
        <v>8.8000000000000007</v>
      </c>
      <c r="C82" s="140" t="s">
        <v>319</v>
      </c>
      <c r="D82" s="140" t="s">
        <v>361</v>
      </c>
      <c r="E82" s="159" t="s">
        <v>195</v>
      </c>
      <c r="F82" s="160" t="s">
        <v>294</v>
      </c>
      <c r="G82" s="159" t="s">
        <v>280</v>
      </c>
      <c r="H82" s="159" t="s">
        <v>281</v>
      </c>
      <c r="I82" s="220" t="s">
        <v>374</v>
      </c>
      <c r="J82" s="220">
        <v>2</v>
      </c>
      <c r="K82" s="131">
        <v>0</v>
      </c>
      <c r="L82" s="125">
        <f t="shared" si="21"/>
        <v>0</v>
      </c>
      <c r="M82" s="97" t="s">
        <v>405</v>
      </c>
      <c r="N82" s="93"/>
    </row>
    <row r="83" spans="2:14" ht="25.5" x14ac:dyDescent="0.25">
      <c r="B83" s="216">
        <v>8.9</v>
      </c>
      <c r="C83" s="140" t="s">
        <v>320</v>
      </c>
      <c r="D83" s="140" t="s">
        <v>362</v>
      </c>
      <c r="E83" s="225" t="s">
        <v>195</v>
      </c>
      <c r="F83" s="160" t="s">
        <v>294</v>
      </c>
      <c r="G83" s="159" t="s">
        <v>280</v>
      </c>
      <c r="H83" s="159" t="s">
        <v>281</v>
      </c>
      <c r="I83" s="220" t="s">
        <v>374</v>
      </c>
      <c r="J83" s="220">
        <v>2</v>
      </c>
      <c r="K83" s="131">
        <v>0</v>
      </c>
      <c r="L83" s="125">
        <f t="shared" si="21"/>
        <v>0</v>
      </c>
      <c r="M83" s="97" t="s">
        <v>405</v>
      </c>
      <c r="N83" s="93"/>
    </row>
    <row r="84" spans="2:14" ht="25.5" x14ac:dyDescent="0.25">
      <c r="B84" s="219">
        <v>8.1</v>
      </c>
      <c r="C84" s="140" t="s">
        <v>321</v>
      </c>
      <c r="D84" s="140" t="s">
        <v>363</v>
      </c>
      <c r="E84" s="225" t="s">
        <v>453</v>
      </c>
      <c r="F84" s="160" t="s">
        <v>294</v>
      </c>
      <c r="G84" s="159" t="s">
        <v>280</v>
      </c>
      <c r="H84" s="159" t="s">
        <v>387</v>
      </c>
      <c r="I84" s="220" t="s">
        <v>374</v>
      </c>
      <c r="J84" s="220">
        <v>2</v>
      </c>
      <c r="K84" s="131">
        <v>0</v>
      </c>
      <c r="L84" s="125">
        <f t="shared" si="21"/>
        <v>0</v>
      </c>
      <c r="M84" s="97" t="s">
        <v>405</v>
      </c>
      <c r="N84" s="93"/>
    </row>
    <row r="85" spans="2:14" ht="25.5" x14ac:dyDescent="0.25">
      <c r="B85" s="240">
        <v>8.11</v>
      </c>
      <c r="C85" s="224" t="s">
        <v>328</v>
      </c>
      <c r="D85" s="224" t="s">
        <v>370</v>
      </c>
      <c r="E85" s="225" t="s">
        <v>453</v>
      </c>
      <c r="F85" s="226" t="s">
        <v>294</v>
      </c>
      <c r="G85" s="225" t="s">
        <v>280</v>
      </c>
      <c r="H85" s="225" t="s">
        <v>377</v>
      </c>
      <c r="I85" s="227" t="s">
        <v>378</v>
      </c>
      <c r="J85" s="227">
        <v>2</v>
      </c>
      <c r="K85" s="228">
        <v>0</v>
      </c>
      <c r="L85" s="229">
        <f t="shared" si="21"/>
        <v>0</v>
      </c>
      <c r="M85" s="230" t="s">
        <v>405</v>
      </c>
      <c r="N85" s="93"/>
    </row>
    <row r="86" spans="2:14" x14ac:dyDescent="0.25">
      <c r="B86" s="239">
        <v>8.1199999999999992</v>
      </c>
      <c r="C86" s="140" t="s">
        <v>322</v>
      </c>
      <c r="D86" s="140" t="s">
        <v>364</v>
      </c>
      <c r="E86" s="225" t="s">
        <v>453</v>
      </c>
      <c r="F86" s="160" t="s">
        <v>294</v>
      </c>
      <c r="G86" s="159" t="s">
        <v>280</v>
      </c>
      <c r="H86" s="159" t="s">
        <v>387</v>
      </c>
      <c r="I86" s="220" t="s">
        <v>374</v>
      </c>
      <c r="J86" s="220">
        <v>2</v>
      </c>
      <c r="K86" s="131">
        <v>0</v>
      </c>
      <c r="L86" s="125">
        <f t="shared" si="21"/>
        <v>0</v>
      </c>
      <c r="M86" s="97" t="s">
        <v>405</v>
      </c>
      <c r="N86" s="93"/>
    </row>
    <row r="87" spans="2:14" x14ac:dyDescent="0.25">
      <c r="B87" s="239">
        <v>8.1300000000000008</v>
      </c>
      <c r="C87" s="224" t="s">
        <v>329</v>
      </c>
      <c r="D87" s="224" t="s">
        <v>371</v>
      </c>
      <c r="E87" s="225" t="s">
        <v>453</v>
      </c>
      <c r="F87" s="226" t="s">
        <v>294</v>
      </c>
      <c r="G87" s="225" t="s">
        <v>280</v>
      </c>
      <c r="H87" s="225" t="s">
        <v>377</v>
      </c>
      <c r="I87" s="227" t="s">
        <v>378</v>
      </c>
      <c r="J87" s="227">
        <v>2</v>
      </c>
      <c r="K87" s="228">
        <v>0</v>
      </c>
      <c r="L87" s="229">
        <f t="shared" si="21"/>
        <v>0</v>
      </c>
      <c r="M87" s="230" t="s">
        <v>405</v>
      </c>
      <c r="N87" s="93"/>
    </row>
    <row r="88" spans="2:14" ht="25.5" x14ac:dyDescent="0.25">
      <c r="B88" s="239">
        <v>8.14</v>
      </c>
      <c r="C88" s="140" t="s">
        <v>323</v>
      </c>
      <c r="D88" s="140" t="s">
        <v>365</v>
      </c>
      <c r="E88" s="159" t="s">
        <v>195</v>
      </c>
      <c r="F88" s="160" t="s">
        <v>294</v>
      </c>
      <c r="G88" s="159" t="s">
        <v>280</v>
      </c>
      <c r="H88" s="159" t="s">
        <v>281</v>
      </c>
      <c r="I88" s="220" t="s">
        <v>374</v>
      </c>
      <c r="J88" s="220">
        <v>2</v>
      </c>
      <c r="K88" s="131">
        <v>0</v>
      </c>
      <c r="L88" s="125">
        <f t="shared" si="21"/>
        <v>0</v>
      </c>
      <c r="M88" s="97" t="s">
        <v>405</v>
      </c>
      <c r="N88" s="93"/>
    </row>
    <row r="89" spans="2:14" x14ac:dyDescent="0.25">
      <c r="B89" s="239">
        <v>8.15</v>
      </c>
      <c r="C89" s="224" t="s">
        <v>462</v>
      </c>
      <c r="D89" s="224" t="s">
        <v>460</v>
      </c>
      <c r="E89" s="225" t="s">
        <v>195</v>
      </c>
      <c r="F89" s="226" t="s">
        <v>294</v>
      </c>
      <c r="G89" s="225" t="s">
        <v>280</v>
      </c>
      <c r="H89" s="225" t="s">
        <v>281</v>
      </c>
      <c r="I89" s="227" t="s">
        <v>374</v>
      </c>
      <c r="J89" s="227">
        <v>24</v>
      </c>
      <c r="K89" s="228">
        <v>0</v>
      </c>
      <c r="L89" s="229">
        <f t="shared" si="21"/>
        <v>0</v>
      </c>
      <c r="M89" s="230" t="s">
        <v>405</v>
      </c>
      <c r="N89" s="93"/>
    </row>
    <row r="90" spans="2:14" x14ac:dyDescent="0.25">
      <c r="B90" s="239">
        <v>8.16</v>
      </c>
      <c r="C90" s="224" t="s">
        <v>463</v>
      </c>
      <c r="D90" s="224" t="s">
        <v>461</v>
      </c>
      <c r="E90" s="225" t="s">
        <v>195</v>
      </c>
      <c r="F90" s="226" t="s">
        <v>294</v>
      </c>
      <c r="G90" s="225" t="s">
        <v>280</v>
      </c>
      <c r="H90" s="225" t="s">
        <v>281</v>
      </c>
      <c r="I90" s="227" t="s">
        <v>374</v>
      </c>
      <c r="J90" s="227">
        <v>12</v>
      </c>
      <c r="K90" s="228">
        <v>0</v>
      </c>
      <c r="L90" s="229">
        <f t="shared" si="21"/>
        <v>0</v>
      </c>
      <c r="M90" s="230" t="s">
        <v>405</v>
      </c>
      <c r="N90" s="93"/>
    </row>
    <row r="91" spans="2:14" x14ac:dyDescent="0.25">
      <c r="B91" s="239">
        <v>8.17</v>
      </c>
      <c r="C91" s="221" t="s">
        <v>449</v>
      </c>
      <c r="D91" s="140"/>
      <c r="E91" s="159" t="s">
        <v>195</v>
      </c>
      <c r="F91" s="160" t="s">
        <v>294</v>
      </c>
      <c r="G91" s="159" t="s">
        <v>280</v>
      </c>
      <c r="H91" s="159" t="s">
        <v>281</v>
      </c>
      <c r="I91" s="220" t="s">
        <v>374</v>
      </c>
      <c r="J91" s="220">
        <v>2</v>
      </c>
      <c r="K91" s="131">
        <v>0</v>
      </c>
      <c r="L91" s="125">
        <f t="shared" si="21"/>
        <v>0</v>
      </c>
      <c r="M91" s="97" t="s">
        <v>405</v>
      </c>
      <c r="N91" s="93"/>
    </row>
    <row r="92" spans="2:14" ht="25.5" x14ac:dyDescent="0.25">
      <c r="B92" s="235">
        <v>8.18</v>
      </c>
      <c r="C92" s="224" t="s">
        <v>327</v>
      </c>
      <c r="D92" s="224" t="s">
        <v>369</v>
      </c>
      <c r="E92" s="225" t="s">
        <v>456</v>
      </c>
      <c r="F92" s="226" t="s">
        <v>294</v>
      </c>
      <c r="G92" s="225" t="s">
        <v>280</v>
      </c>
      <c r="H92" s="225" t="s">
        <v>388</v>
      </c>
      <c r="I92" s="227" t="s">
        <v>376</v>
      </c>
      <c r="J92" s="227">
        <v>2</v>
      </c>
      <c r="K92" s="228">
        <v>0</v>
      </c>
      <c r="L92" s="229">
        <f t="shared" si="21"/>
        <v>0</v>
      </c>
      <c r="M92" s="230" t="s">
        <v>405</v>
      </c>
      <c r="N92" s="93"/>
    </row>
    <row r="93" spans="2:14" x14ac:dyDescent="0.25">
      <c r="B93" s="235">
        <v>8.19</v>
      </c>
      <c r="C93" s="224" t="s">
        <v>278</v>
      </c>
      <c r="D93" s="224"/>
      <c r="E93" s="225" t="s">
        <v>452</v>
      </c>
      <c r="F93" s="226" t="s">
        <v>294</v>
      </c>
      <c r="G93" s="225" t="s">
        <v>280</v>
      </c>
      <c r="H93" s="225" t="s">
        <v>375</v>
      </c>
      <c r="I93" s="227" t="s">
        <v>376</v>
      </c>
      <c r="J93" s="227">
        <v>2</v>
      </c>
      <c r="K93" s="228">
        <v>0</v>
      </c>
      <c r="L93" s="229">
        <f t="shared" si="21"/>
        <v>0</v>
      </c>
      <c r="M93" s="230" t="s">
        <v>405</v>
      </c>
      <c r="N93" s="236"/>
    </row>
    <row r="94" spans="2:14" s="63" customFormat="1" ht="2.1" customHeight="1" x14ac:dyDescent="0.25">
      <c r="B94" s="91"/>
      <c r="C94" s="79"/>
      <c r="D94" s="79"/>
      <c r="E94" s="79"/>
      <c r="F94" s="82"/>
      <c r="G94" s="79"/>
      <c r="H94" s="79"/>
      <c r="I94" s="79"/>
      <c r="J94" s="78"/>
      <c r="K94" s="78"/>
      <c r="L94" s="127"/>
      <c r="M94" s="79"/>
      <c r="N94" s="80"/>
    </row>
    <row r="95" spans="2:14" s="63" customFormat="1" ht="15" customHeight="1" thickBot="1" x14ac:dyDescent="0.3">
      <c r="B95" s="120" t="s">
        <v>326</v>
      </c>
      <c r="C95" s="121"/>
      <c r="D95" s="121"/>
      <c r="E95" s="121"/>
      <c r="F95" s="122"/>
      <c r="G95" s="121"/>
      <c r="H95" s="121"/>
      <c r="I95" s="121"/>
      <c r="J95" s="123"/>
      <c r="K95" s="123"/>
      <c r="L95" s="138">
        <f>SUBTOTAL(9,L74:L94)</f>
        <v>0</v>
      </c>
      <c r="M95" s="121"/>
      <c r="N95" s="124"/>
    </row>
    <row r="96" spans="2:14" ht="13.5" thickTop="1" x14ac:dyDescent="0.25">
      <c r="B96" s="215">
        <v>9</v>
      </c>
      <c r="C96" s="89" t="s">
        <v>385</v>
      </c>
      <c r="D96" s="89"/>
      <c r="E96" s="72"/>
      <c r="F96" s="73"/>
      <c r="G96" s="72"/>
      <c r="H96" s="72"/>
      <c r="I96" s="72"/>
      <c r="J96" s="74"/>
      <c r="K96" s="75"/>
      <c r="L96" s="126" t="s">
        <v>116</v>
      </c>
      <c r="M96" s="76"/>
      <c r="N96" s="77"/>
    </row>
    <row r="97" spans="2:14" x14ac:dyDescent="0.25">
      <c r="B97" s="216">
        <v>9.1</v>
      </c>
      <c r="C97" s="140" t="s">
        <v>366</v>
      </c>
      <c r="D97" s="140" t="s">
        <v>367</v>
      </c>
      <c r="E97" s="225" t="s">
        <v>195</v>
      </c>
      <c r="F97" s="160" t="s">
        <v>294</v>
      </c>
      <c r="G97" s="159" t="s">
        <v>280</v>
      </c>
      <c r="H97" s="159" t="s">
        <v>281</v>
      </c>
      <c r="I97" s="220" t="s">
        <v>374</v>
      </c>
      <c r="J97" s="220">
        <v>1</v>
      </c>
      <c r="K97" s="131">
        <v>0</v>
      </c>
      <c r="L97" s="125">
        <f t="shared" ref="L97:L101" si="22">J97*K97</f>
        <v>0</v>
      </c>
      <c r="M97" s="97" t="s">
        <v>405</v>
      </c>
      <c r="N97" s="93"/>
    </row>
    <row r="98" spans="2:14" x14ac:dyDescent="0.25">
      <c r="B98" s="239">
        <v>9.1999999999999993</v>
      </c>
      <c r="C98" s="224" t="s">
        <v>298</v>
      </c>
      <c r="D98" s="224" t="s">
        <v>350</v>
      </c>
      <c r="E98" s="225" t="s">
        <v>195</v>
      </c>
      <c r="F98" s="226" t="s">
        <v>294</v>
      </c>
      <c r="G98" s="225" t="s">
        <v>280</v>
      </c>
      <c r="H98" s="225" t="s">
        <v>281</v>
      </c>
      <c r="I98" s="227" t="s">
        <v>374</v>
      </c>
      <c r="J98" s="227">
        <v>1</v>
      </c>
      <c r="K98" s="228">
        <v>0</v>
      </c>
      <c r="L98" s="229">
        <f t="shared" si="22"/>
        <v>0</v>
      </c>
      <c r="M98" s="230" t="s">
        <v>405</v>
      </c>
      <c r="N98" s="93"/>
    </row>
    <row r="99" spans="2:14" x14ac:dyDescent="0.25">
      <c r="B99" s="239">
        <v>9.3000000000000007</v>
      </c>
      <c r="C99" s="224" t="s">
        <v>299</v>
      </c>
      <c r="D99" s="224" t="s">
        <v>351</v>
      </c>
      <c r="E99" s="225" t="s">
        <v>195</v>
      </c>
      <c r="F99" s="226" t="s">
        <v>294</v>
      </c>
      <c r="G99" s="225" t="s">
        <v>280</v>
      </c>
      <c r="H99" s="225" t="s">
        <v>281</v>
      </c>
      <c r="I99" s="227" t="s">
        <v>374</v>
      </c>
      <c r="J99" s="227">
        <v>1</v>
      </c>
      <c r="K99" s="228">
        <v>0</v>
      </c>
      <c r="L99" s="229">
        <f t="shared" si="22"/>
        <v>0</v>
      </c>
      <c r="M99" s="230" t="s">
        <v>405</v>
      </c>
      <c r="N99" s="93"/>
    </row>
    <row r="100" spans="2:14" x14ac:dyDescent="0.25">
      <c r="B100" s="239">
        <v>9.4</v>
      </c>
      <c r="C100" s="221" t="s">
        <v>449</v>
      </c>
      <c r="D100" s="140"/>
      <c r="E100" s="159" t="s">
        <v>195</v>
      </c>
      <c r="F100" s="160" t="s">
        <v>294</v>
      </c>
      <c r="G100" s="159" t="s">
        <v>280</v>
      </c>
      <c r="H100" s="159" t="s">
        <v>281</v>
      </c>
      <c r="I100" s="220" t="s">
        <v>374</v>
      </c>
      <c r="J100" s="220">
        <v>1</v>
      </c>
      <c r="K100" s="131">
        <v>0</v>
      </c>
      <c r="L100" s="125">
        <f t="shared" si="22"/>
        <v>0</v>
      </c>
      <c r="M100" s="97" t="s">
        <v>405</v>
      </c>
      <c r="N100" s="93"/>
    </row>
    <row r="101" spans="2:14" x14ac:dyDescent="0.25">
      <c r="B101" s="239">
        <v>9.5</v>
      </c>
      <c r="C101" s="140" t="s">
        <v>278</v>
      </c>
      <c r="D101" s="140"/>
      <c r="E101" s="225" t="s">
        <v>452</v>
      </c>
      <c r="F101" s="160" t="s">
        <v>294</v>
      </c>
      <c r="G101" s="159" t="s">
        <v>280</v>
      </c>
      <c r="H101" s="159" t="s">
        <v>375</v>
      </c>
      <c r="I101" s="220" t="s">
        <v>376</v>
      </c>
      <c r="J101" s="220">
        <v>1</v>
      </c>
      <c r="K101" s="131">
        <v>0</v>
      </c>
      <c r="L101" s="125">
        <f t="shared" si="22"/>
        <v>0</v>
      </c>
      <c r="M101" s="97" t="s">
        <v>405</v>
      </c>
      <c r="N101" s="93"/>
    </row>
    <row r="102" spans="2:14" s="63" customFormat="1" ht="2.1" customHeight="1" x14ac:dyDescent="0.25">
      <c r="B102" s="91"/>
      <c r="C102" s="79"/>
      <c r="D102" s="79"/>
      <c r="E102" s="79"/>
      <c r="F102" s="82"/>
      <c r="G102" s="79"/>
      <c r="H102" s="79"/>
      <c r="I102" s="79"/>
      <c r="J102" s="78"/>
      <c r="K102" s="78"/>
      <c r="L102" s="127"/>
      <c r="M102" s="79"/>
      <c r="N102" s="80"/>
    </row>
    <row r="103" spans="2:14" s="63" customFormat="1" ht="15" customHeight="1" thickBot="1" x14ac:dyDescent="0.3">
      <c r="B103" s="120" t="s">
        <v>306</v>
      </c>
      <c r="C103" s="121"/>
      <c r="D103" s="121"/>
      <c r="E103" s="121"/>
      <c r="F103" s="122"/>
      <c r="G103" s="121"/>
      <c r="H103" s="121"/>
      <c r="I103" s="121"/>
      <c r="J103" s="123"/>
      <c r="K103" s="123"/>
      <c r="L103" s="138">
        <f>SUBTOTAL(9,L96:L102)</f>
        <v>0</v>
      </c>
      <c r="M103" s="121"/>
      <c r="N103" s="124"/>
    </row>
    <row r="104" spans="2:14" ht="13.5" thickTop="1" x14ac:dyDescent="0.25">
      <c r="B104" s="215">
        <v>10</v>
      </c>
      <c r="C104" s="89" t="s">
        <v>386</v>
      </c>
      <c r="D104" s="89"/>
      <c r="E104" s="72"/>
      <c r="F104" s="73"/>
      <c r="G104" s="72"/>
      <c r="H104" s="72"/>
      <c r="I104" s="72"/>
      <c r="J104" s="74"/>
      <c r="K104" s="75"/>
      <c r="L104" s="126" t="s">
        <v>116</v>
      </c>
      <c r="M104" s="76"/>
      <c r="N104" s="77"/>
    </row>
    <row r="105" spans="2:14" x14ac:dyDescent="0.25">
      <c r="B105" s="216">
        <v>10.1</v>
      </c>
      <c r="C105" s="140" t="s">
        <v>332</v>
      </c>
      <c r="D105" s="224" t="s">
        <v>450</v>
      </c>
      <c r="E105" s="225" t="s">
        <v>195</v>
      </c>
      <c r="F105" s="226" t="s">
        <v>310</v>
      </c>
      <c r="G105" s="159" t="s">
        <v>311</v>
      </c>
      <c r="H105" s="159" t="s">
        <v>281</v>
      </c>
      <c r="I105" s="220" t="s">
        <v>374</v>
      </c>
      <c r="J105" s="220">
        <v>1</v>
      </c>
      <c r="K105" s="131">
        <v>0</v>
      </c>
      <c r="L105" s="125">
        <f t="shared" ref="L105:L109" si="23">J105*K105</f>
        <v>0</v>
      </c>
      <c r="M105" s="97" t="s">
        <v>405</v>
      </c>
      <c r="N105" s="93"/>
    </row>
    <row r="106" spans="2:14" ht="25.5" x14ac:dyDescent="0.25">
      <c r="B106" s="216">
        <v>10.199999999999999</v>
      </c>
      <c r="C106" s="140" t="s">
        <v>333</v>
      </c>
      <c r="D106" s="224" t="s">
        <v>451</v>
      </c>
      <c r="E106" s="159" t="s">
        <v>195</v>
      </c>
      <c r="F106" s="160" t="s">
        <v>310</v>
      </c>
      <c r="G106" s="159" t="s">
        <v>311</v>
      </c>
      <c r="H106" s="159" t="s">
        <v>281</v>
      </c>
      <c r="I106" s="220" t="s">
        <v>374</v>
      </c>
      <c r="J106" s="220">
        <v>1</v>
      </c>
      <c r="K106" s="131">
        <v>0</v>
      </c>
      <c r="L106" s="125">
        <f t="shared" si="23"/>
        <v>0</v>
      </c>
      <c r="M106" s="97" t="s">
        <v>405</v>
      </c>
      <c r="N106" s="93"/>
    </row>
    <row r="107" spans="2:14" ht="25.5" x14ac:dyDescent="0.25">
      <c r="B107" s="216">
        <v>10.3</v>
      </c>
      <c r="C107" s="140" t="s">
        <v>334</v>
      </c>
      <c r="D107" s="224" t="s">
        <v>372</v>
      </c>
      <c r="E107" s="159" t="s">
        <v>195</v>
      </c>
      <c r="F107" s="160" t="s">
        <v>310</v>
      </c>
      <c r="G107" s="159" t="s">
        <v>311</v>
      </c>
      <c r="H107" s="159" t="s">
        <v>281</v>
      </c>
      <c r="I107" s="220" t="s">
        <v>374</v>
      </c>
      <c r="J107" s="220">
        <v>1</v>
      </c>
      <c r="K107" s="131">
        <v>0</v>
      </c>
      <c r="L107" s="125">
        <f t="shared" si="23"/>
        <v>0</v>
      </c>
      <c r="M107" s="97" t="s">
        <v>405</v>
      </c>
      <c r="N107" s="93"/>
    </row>
    <row r="108" spans="2:14" ht="25.5" x14ac:dyDescent="0.25">
      <c r="B108" s="216">
        <v>10.4</v>
      </c>
      <c r="C108" s="140" t="s">
        <v>335</v>
      </c>
      <c r="D108" s="224" t="s">
        <v>373</v>
      </c>
      <c r="E108" s="159" t="s">
        <v>195</v>
      </c>
      <c r="F108" s="160" t="s">
        <v>310</v>
      </c>
      <c r="G108" s="159" t="s">
        <v>311</v>
      </c>
      <c r="H108" s="159" t="s">
        <v>281</v>
      </c>
      <c r="I108" s="220" t="s">
        <v>374</v>
      </c>
      <c r="J108" s="220">
        <v>1</v>
      </c>
      <c r="K108" s="131">
        <v>0</v>
      </c>
      <c r="L108" s="125">
        <f t="shared" si="23"/>
        <v>0</v>
      </c>
      <c r="M108" s="97" t="s">
        <v>405</v>
      </c>
      <c r="N108" s="93"/>
    </row>
    <row r="109" spans="2:14" x14ac:dyDescent="0.25">
      <c r="B109" s="235">
        <v>10.5</v>
      </c>
      <c r="C109" s="224" t="s">
        <v>278</v>
      </c>
      <c r="D109" s="224"/>
      <c r="E109" s="225" t="s">
        <v>452</v>
      </c>
      <c r="F109" s="226" t="s">
        <v>310</v>
      </c>
      <c r="G109" s="225" t="s">
        <v>311</v>
      </c>
      <c r="H109" s="225" t="s">
        <v>375</v>
      </c>
      <c r="I109" s="227" t="s">
        <v>376</v>
      </c>
      <c r="J109" s="227">
        <v>1</v>
      </c>
      <c r="K109" s="228">
        <v>0</v>
      </c>
      <c r="L109" s="229">
        <f t="shared" si="23"/>
        <v>0</v>
      </c>
      <c r="M109" s="230" t="s">
        <v>405</v>
      </c>
      <c r="N109" s="236"/>
    </row>
    <row r="110" spans="2:14" s="63" customFormat="1" ht="2.1" customHeight="1" x14ac:dyDescent="0.25">
      <c r="B110" s="91"/>
      <c r="C110" s="79"/>
      <c r="D110" s="79"/>
      <c r="E110" s="79"/>
      <c r="F110" s="82"/>
      <c r="G110" s="79"/>
      <c r="H110" s="79"/>
      <c r="I110" s="79"/>
      <c r="J110" s="78"/>
      <c r="K110" s="78"/>
      <c r="L110" s="127"/>
      <c r="M110" s="79"/>
      <c r="N110" s="80"/>
    </row>
    <row r="111" spans="2:14" s="63" customFormat="1" ht="15" customHeight="1" thickBot="1" x14ac:dyDescent="0.3">
      <c r="B111" s="120" t="s">
        <v>307</v>
      </c>
      <c r="C111" s="121"/>
      <c r="D111" s="121"/>
      <c r="E111" s="121"/>
      <c r="F111" s="122"/>
      <c r="G111" s="121"/>
      <c r="H111" s="121"/>
      <c r="I111" s="121"/>
      <c r="J111" s="123"/>
      <c r="K111" s="123"/>
      <c r="L111" s="138">
        <f>SUBTOTAL(9,L104:L110)</f>
        <v>0</v>
      </c>
      <c r="M111" s="121"/>
      <c r="N111" s="124"/>
    </row>
    <row r="112" spans="2:14" ht="26.25" thickTop="1" x14ac:dyDescent="0.25">
      <c r="B112" s="215">
        <v>11</v>
      </c>
      <c r="C112" s="89" t="s">
        <v>446</v>
      </c>
      <c r="D112" s="89"/>
      <c r="E112" s="72"/>
      <c r="F112" s="73"/>
      <c r="G112" s="72"/>
      <c r="H112" s="72"/>
      <c r="I112" s="72"/>
      <c r="J112" s="74"/>
      <c r="K112" s="75"/>
      <c r="L112" s="126" t="s">
        <v>116</v>
      </c>
      <c r="M112" s="76"/>
      <c r="N112" s="77" t="s">
        <v>425</v>
      </c>
    </row>
    <row r="113" spans="2:14" ht="25.5" x14ac:dyDescent="0.25">
      <c r="B113" s="216">
        <v>11.1</v>
      </c>
      <c r="C113" s="140" t="s">
        <v>423</v>
      </c>
      <c r="D113" s="140" t="s">
        <v>424</v>
      </c>
      <c r="E113" s="225" t="s">
        <v>195</v>
      </c>
      <c r="F113" s="160" t="s">
        <v>279</v>
      </c>
      <c r="G113" s="159" t="s">
        <v>311</v>
      </c>
      <c r="H113" s="159" t="s">
        <v>281</v>
      </c>
      <c r="I113" s="220" t="s">
        <v>374</v>
      </c>
      <c r="J113" s="220">
        <v>6</v>
      </c>
      <c r="K113" s="131">
        <v>0</v>
      </c>
      <c r="L113" s="125">
        <f t="shared" ref="L113:L114" si="24">J113*K113</f>
        <v>0</v>
      </c>
      <c r="M113" s="97" t="s">
        <v>405</v>
      </c>
      <c r="N113" s="93"/>
    </row>
    <row r="114" spans="2:14" x14ac:dyDescent="0.25">
      <c r="B114" s="216">
        <v>11.2</v>
      </c>
      <c r="C114" s="140" t="s">
        <v>278</v>
      </c>
      <c r="D114" s="140"/>
      <c r="E114" s="225" t="s">
        <v>452</v>
      </c>
      <c r="F114" s="160" t="s">
        <v>279</v>
      </c>
      <c r="G114" s="159" t="s">
        <v>311</v>
      </c>
      <c r="H114" s="159" t="s">
        <v>375</v>
      </c>
      <c r="I114" s="220" t="s">
        <v>376</v>
      </c>
      <c r="J114" s="220">
        <v>6</v>
      </c>
      <c r="K114" s="131">
        <v>0</v>
      </c>
      <c r="L114" s="125">
        <f t="shared" si="24"/>
        <v>0</v>
      </c>
      <c r="M114" s="97" t="s">
        <v>405</v>
      </c>
      <c r="N114" s="93"/>
    </row>
    <row r="115" spans="2:14" s="63" customFormat="1" ht="2.1" customHeight="1" x14ac:dyDescent="0.25">
      <c r="B115" s="91"/>
      <c r="C115" s="79"/>
      <c r="D115" s="79"/>
      <c r="E115" s="79"/>
      <c r="F115" s="82"/>
      <c r="G115" s="79"/>
      <c r="H115" s="79"/>
      <c r="I115" s="79"/>
      <c r="J115" s="78"/>
      <c r="K115" s="78"/>
      <c r="L115" s="127"/>
      <c r="M115" s="79"/>
      <c r="N115" s="80"/>
    </row>
    <row r="116" spans="2:14" s="63" customFormat="1" ht="15" customHeight="1" thickBot="1" x14ac:dyDescent="0.3">
      <c r="B116" s="120" t="s">
        <v>308</v>
      </c>
      <c r="C116" s="121"/>
      <c r="D116" s="121"/>
      <c r="E116" s="121"/>
      <c r="F116" s="122"/>
      <c r="G116" s="121"/>
      <c r="H116" s="121"/>
      <c r="I116" s="121"/>
      <c r="J116" s="123"/>
      <c r="K116" s="123"/>
      <c r="L116" s="138">
        <f>SUBTOTAL(9,L112:L115)</f>
        <v>0</v>
      </c>
      <c r="M116" s="121"/>
      <c r="N116" s="124"/>
    </row>
    <row r="117" spans="2:14" ht="13.5" thickTop="1" x14ac:dyDescent="0.25">
      <c r="B117" s="215">
        <v>12</v>
      </c>
      <c r="C117" s="89" t="s">
        <v>421</v>
      </c>
      <c r="D117" s="89"/>
      <c r="E117" s="72" t="s">
        <v>412</v>
      </c>
      <c r="F117" s="73"/>
      <c r="G117" s="72"/>
      <c r="H117" s="72"/>
      <c r="I117" s="72"/>
      <c r="J117" s="74"/>
      <c r="K117" s="75"/>
      <c r="L117" s="126" t="s">
        <v>116</v>
      </c>
      <c r="M117" s="76"/>
      <c r="N117" s="77"/>
    </row>
    <row r="118" spans="2:14" x14ac:dyDescent="0.25">
      <c r="B118" s="216">
        <v>12.1</v>
      </c>
      <c r="C118" s="140" t="s">
        <v>401</v>
      </c>
      <c r="D118" s="140"/>
      <c r="E118" s="159" t="s">
        <v>411</v>
      </c>
      <c r="F118" s="160" t="s">
        <v>402</v>
      </c>
      <c r="G118" s="159" t="s">
        <v>403</v>
      </c>
      <c r="H118" s="159" t="s">
        <v>416</v>
      </c>
      <c r="I118" s="220" t="s">
        <v>419</v>
      </c>
      <c r="J118" s="220">
        <v>1</v>
      </c>
      <c r="K118" s="131">
        <v>0</v>
      </c>
      <c r="L118" s="125">
        <f t="shared" ref="L118:L120" si="25">J118*K118</f>
        <v>0</v>
      </c>
      <c r="M118" s="97" t="s">
        <v>405</v>
      </c>
      <c r="N118" s="93"/>
    </row>
    <row r="119" spans="2:14" x14ac:dyDescent="0.25">
      <c r="B119" s="216">
        <v>12.2</v>
      </c>
      <c r="C119" s="140" t="s">
        <v>408</v>
      </c>
      <c r="D119" s="140"/>
      <c r="E119" s="159" t="s">
        <v>413</v>
      </c>
      <c r="F119" s="160" t="s">
        <v>294</v>
      </c>
      <c r="G119" s="159" t="s">
        <v>403</v>
      </c>
      <c r="H119" s="159" t="s">
        <v>417</v>
      </c>
      <c r="I119" s="220" t="s">
        <v>418</v>
      </c>
      <c r="J119" s="220">
        <v>1</v>
      </c>
      <c r="K119" s="131">
        <v>0</v>
      </c>
      <c r="L119" s="125">
        <f t="shared" si="25"/>
        <v>0</v>
      </c>
      <c r="M119" s="97" t="s">
        <v>405</v>
      </c>
      <c r="N119" s="93"/>
    </row>
    <row r="120" spans="2:14" x14ac:dyDescent="0.25">
      <c r="B120" s="216">
        <v>12.3</v>
      </c>
      <c r="C120" s="140" t="s">
        <v>409</v>
      </c>
      <c r="D120" s="140"/>
      <c r="E120" s="159" t="s">
        <v>410</v>
      </c>
      <c r="F120" s="160" t="s">
        <v>294</v>
      </c>
      <c r="G120" s="159" t="s">
        <v>280</v>
      </c>
      <c r="H120" s="159" t="s">
        <v>414</v>
      </c>
      <c r="I120" s="220" t="s">
        <v>415</v>
      </c>
      <c r="J120" s="220">
        <v>1</v>
      </c>
      <c r="K120" s="131">
        <v>0</v>
      </c>
      <c r="L120" s="125">
        <f t="shared" si="25"/>
        <v>0</v>
      </c>
      <c r="M120" s="97" t="s">
        <v>405</v>
      </c>
      <c r="N120" s="93"/>
    </row>
    <row r="121" spans="2:14" s="63" customFormat="1" ht="2.1" customHeight="1" x14ac:dyDescent="0.25">
      <c r="B121" s="91"/>
      <c r="C121" s="79"/>
      <c r="D121" s="79"/>
      <c r="E121" s="79"/>
      <c r="F121" s="82"/>
      <c r="G121" s="79"/>
      <c r="H121" s="79"/>
      <c r="I121" s="79"/>
      <c r="J121" s="78"/>
      <c r="K121" s="78"/>
      <c r="L121" s="127"/>
      <c r="M121" s="79"/>
      <c r="N121" s="80"/>
    </row>
    <row r="122" spans="2:14" s="63" customFormat="1" ht="15" customHeight="1" thickBot="1" x14ac:dyDescent="0.3">
      <c r="B122" s="120" t="s">
        <v>312</v>
      </c>
      <c r="C122" s="121"/>
      <c r="D122" s="121"/>
      <c r="E122" s="121"/>
      <c r="F122" s="122"/>
      <c r="G122" s="121"/>
      <c r="H122" s="121"/>
      <c r="I122" s="121"/>
      <c r="J122" s="123"/>
      <c r="K122" s="123"/>
      <c r="L122" s="138">
        <f>SUBTOTAL(9,L117:L121)</f>
        <v>0</v>
      </c>
      <c r="M122" s="121"/>
      <c r="N122" s="124"/>
    </row>
    <row r="123" spans="2:14" ht="14.25" thickTop="1" thickBot="1" x14ac:dyDescent="0.3">
      <c r="B123" s="113" t="s">
        <v>48</v>
      </c>
      <c r="C123" s="114"/>
      <c r="D123" s="114"/>
      <c r="E123" s="114"/>
      <c r="F123" s="115"/>
      <c r="G123" s="114"/>
      <c r="H123" s="114"/>
      <c r="I123" s="114"/>
      <c r="J123" s="116"/>
      <c r="K123" s="117"/>
      <c r="L123" s="128">
        <f>SUBTOTAL(9,L5:L122)</f>
        <v>0</v>
      </c>
      <c r="M123" s="118"/>
      <c r="N123" s="119"/>
    </row>
    <row r="124" spans="2:14" ht="13.5" thickBot="1" x14ac:dyDescent="0.3">
      <c r="F124" s="67"/>
      <c r="N124" s="67"/>
    </row>
    <row r="125" spans="2:14" ht="15" x14ac:dyDescent="0.25">
      <c r="B125" s="112" t="s">
        <v>60</v>
      </c>
      <c r="C125" s="105"/>
      <c r="D125" s="105"/>
      <c r="E125" s="105"/>
      <c r="F125" s="105"/>
      <c r="G125" s="105"/>
      <c r="H125" s="105"/>
      <c r="I125" s="105"/>
      <c r="J125" s="105"/>
      <c r="K125" s="105"/>
      <c r="L125" s="105"/>
      <c r="M125" s="105"/>
      <c r="N125" s="107"/>
    </row>
    <row r="126" spans="2:14" ht="25.5" x14ac:dyDescent="0.25">
      <c r="B126" s="103" t="s">
        <v>12</v>
      </c>
      <c r="C126" s="102" t="s">
        <v>82</v>
      </c>
      <c r="D126" s="102"/>
      <c r="E126" s="102" t="s">
        <v>83</v>
      </c>
      <c r="F126" s="102" t="s">
        <v>84</v>
      </c>
      <c r="G126" s="102" t="s">
        <v>85</v>
      </c>
      <c r="H126" s="101" t="s">
        <v>106</v>
      </c>
      <c r="I126" s="102" t="s">
        <v>23</v>
      </c>
      <c r="J126" s="102" t="s">
        <v>1</v>
      </c>
      <c r="K126" s="102" t="s">
        <v>86</v>
      </c>
      <c r="L126" s="102" t="s">
        <v>47</v>
      </c>
      <c r="M126" s="102" t="s">
        <v>18</v>
      </c>
      <c r="N126" s="66" t="s">
        <v>192</v>
      </c>
    </row>
    <row r="127" spans="2:14" x14ac:dyDescent="0.25">
      <c r="B127" s="68"/>
      <c r="C127" s="69"/>
      <c r="D127" s="69"/>
      <c r="E127" s="69"/>
      <c r="F127" s="69"/>
      <c r="G127" s="69"/>
      <c r="H127" s="69"/>
      <c r="I127" s="69"/>
      <c r="J127" s="69"/>
      <c r="K127" s="70" t="s">
        <v>105</v>
      </c>
      <c r="L127" s="92"/>
      <c r="M127" s="85"/>
      <c r="N127" s="139"/>
    </row>
    <row r="128" spans="2:14" x14ac:dyDescent="0.25">
      <c r="B128" s="258">
        <v>13</v>
      </c>
      <c r="C128" s="259" t="s">
        <v>426</v>
      </c>
      <c r="D128" s="259"/>
      <c r="E128" s="260"/>
      <c r="F128" s="261"/>
      <c r="G128" s="261"/>
      <c r="H128" s="260"/>
      <c r="I128" s="262"/>
      <c r="J128" s="262"/>
      <c r="K128" s="263"/>
      <c r="L128" s="264" t="s">
        <v>116</v>
      </c>
      <c r="M128" s="263"/>
      <c r="N128" s="81"/>
    </row>
    <row r="129" spans="2:14" x14ac:dyDescent="0.25">
      <c r="B129" s="242">
        <v>13.1</v>
      </c>
      <c r="C129" s="241" t="s">
        <v>479</v>
      </c>
      <c r="D129" s="241" t="s">
        <v>480</v>
      </c>
      <c r="E129" s="243" t="s">
        <v>481</v>
      </c>
      <c r="F129" s="244" t="s">
        <v>482</v>
      </c>
      <c r="G129" s="243" t="s">
        <v>280</v>
      </c>
      <c r="H129" s="243" t="s">
        <v>388</v>
      </c>
      <c r="I129" s="245" t="s">
        <v>376</v>
      </c>
      <c r="J129" s="245">
        <v>0</v>
      </c>
      <c r="K129" s="246">
        <v>0</v>
      </c>
      <c r="L129" s="247">
        <f t="shared" ref="L129" si="26">J129*K129</f>
        <v>0</v>
      </c>
      <c r="M129" s="248" t="s">
        <v>405</v>
      </c>
      <c r="N129" s="278"/>
    </row>
    <row r="130" spans="2:14" ht="2.1" customHeight="1" x14ac:dyDescent="0.25">
      <c r="B130" s="265"/>
      <c r="C130" s="266"/>
      <c r="D130" s="266"/>
      <c r="E130" s="267"/>
      <c r="F130" s="268"/>
      <c r="G130" s="268"/>
      <c r="H130" s="267"/>
      <c r="I130" s="269"/>
      <c r="J130" s="269"/>
      <c r="K130" s="270"/>
      <c r="L130" s="271"/>
      <c r="M130" s="272"/>
      <c r="N130" s="149"/>
    </row>
    <row r="131" spans="2:14" s="63" customFormat="1" ht="15" customHeight="1" thickBot="1" x14ac:dyDescent="0.3">
      <c r="B131" s="273" t="s">
        <v>483</v>
      </c>
      <c r="C131" s="274"/>
      <c r="D131" s="274"/>
      <c r="E131" s="274"/>
      <c r="F131" s="275"/>
      <c r="G131" s="274"/>
      <c r="H131" s="274"/>
      <c r="I131" s="274"/>
      <c r="J131" s="276"/>
      <c r="K131" s="276"/>
      <c r="L131" s="277">
        <f>SUBTOTAL(9,L128:L130)</f>
        <v>0</v>
      </c>
      <c r="M131" s="274"/>
      <c r="N131" s="124"/>
    </row>
    <row r="132" spans="2:14" ht="13.5" thickTop="1" x14ac:dyDescent="0.25">
      <c r="B132" s="258">
        <v>14</v>
      </c>
      <c r="C132" s="259" t="s">
        <v>484</v>
      </c>
      <c r="D132" s="259"/>
      <c r="E132" s="260"/>
      <c r="F132" s="261"/>
      <c r="G132" s="261"/>
      <c r="H132" s="260"/>
      <c r="I132" s="262"/>
      <c r="J132" s="262"/>
      <c r="K132" s="263"/>
      <c r="L132" s="264" t="s">
        <v>116</v>
      </c>
      <c r="M132" s="263"/>
      <c r="N132" s="81"/>
    </row>
    <row r="133" spans="2:14" x14ac:dyDescent="0.25">
      <c r="B133" s="242">
        <v>14.1</v>
      </c>
      <c r="C133" s="241" t="s">
        <v>295</v>
      </c>
      <c r="D133" s="241" t="s">
        <v>368</v>
      </c>
      <c r="E133" s="243" t="s">
        <v>481</v>
      </c>
      <c r="F133" s="244" t="s">
        <v>482</v>
      </c>
      <c r="G133" s="243" t="s">
        <v>280</v>
      </c>
      <c r="H133" s="243" t="s">
        <v>388</v>
      </c>
      <c r="I133" s="245" t="s">
        <v>378</v>
      </c>
      <c r="J133" s="245">
        <v>0</v>
      </c>
      <c r="K133" s="246">
        <v>0</v>
      </c>
      <c r="L133" s="247">
        <f t="shared" ref="L133" si="27">J133*K133</f>
        <v>0</v>
      </c>
      <c r="M133" s="248" t="s">
        <v>405</v>
      </c>
      <c r="N133" s="278"/>
    </row>
    <row r="134" spans="2:14" ht="2.1" customHeight="1" x14ac:dyDescent="0.25">
      <c r="B134" s="265"/>
      <c r="C134" s="266"/>
      <c r="D134" s="266"/>
      <c r="E134" s="267"/>
      <c r="F134" s="268"/>
      <c r="G134" s="268"/>
      <c r="H134" s="267"/>
      <c r="I134" s="269"/>
      <c r="J134" s="269"/>
      <c r="K134" s="270"/>
      <c r="L134" s="271"/>
      <c r="M134" s="272"/>
      <c r="N134" s="149"/>
    </row>
    <row r="135" spans="2:14" s="63" customFormat="1" ht="15" customHeight="1" thickBot="1" x14ac:dyDescent="0.3">
      <c r="B135" s="273" t="s">
        <v>485</v>
      </c>
      <c r="C135" s="274"/>
      <c r="D135" s="274"/>
      <c r="E135" s="274"/>
      <c r="F135" s="275"/>
      <c r="G135" s="274"/>
      <c r="H135" s="274"/>
      <c r="I135" s="274"/>
      <c r="J135" s="276"/>
      <c r="K135" s="276"/>
      <c r="L135" s="277">
        <f>SUBTOTAL(9,L132:L134)</f>
        <v>0</v>
      </c>
      <c r="M135" s="274"/>
      <c r="N135" s="124"/>
    </row>
    <row r="136" spans="2:14" ht="39" thickTop="1" x14ac:dyDescent="0.25">
      <c r="B136" s="218">
        <v>15</v>
      </c>
      <c r="C136" s="90" t="s">
        <v>443</v>
      </c>
      <c r="D136" s="90"/>
      <c r="E136" s="86"/>
      <c r="F136" s="87"/>
      <c r="G136" s="87"/>
      <c r="H136" s="86"/>
      <c r="I136" s="88"/>
      <c r="J136" s="88"/>
      <c r="K136" s="76"/>
      <c r="L136" s="129" t="s">
        <v>116</v>
      </c>
      <c r="M136" s="76"/>
      <c r="N136" s="81" t="s">
        <v>303</v>
      </c>
    </row>
    <row r="137" spans="2:14" ht="76.5" x14ac:dyDescent="0.25">
      <c r="B137" s="216">
        <v>15.1</v>
      </c>
      <c r="C137" s="140" t="s">
        <v>296</v>
      </c>
      <c r="D137" s="140" t="s">
        <v>348</v>
      </c>
      <c r="E137" s="225" t="s">
        <v>195</v>
      </c>
      <c r="F137" s="160" t="s">
        <v>302</v>
      </c>
      <c r="G137" s="159" t="s">
        <v>280</v>
      </c>
      <c r="H137" s="159" t="s">
        <v>281</v>
      </c>
      <c r="I137" s="220" t="s">
        <v>374</v>
      </c>
      <c r="J137" s="220">
        <v>3</v>
      </c>
      <c r="K137" s="131">
        <v>0</v>
      </c>
      <c r="L137" s="125">
        <f t="shared" ref="L137:L142" si="28">J137*K137</f>
        <v>0</v>
      </c>
      <c r="M137" s="97" t="s">
        <v>405</v>
      </c>
      <c r="N137" s="93"/>
    </row>
    <row r="138" spans="2:14" x14ac:dyDescent="0.25">
      <c r="B138" s="216">
        <v>15.2</v>
      </c>
      <c r="C138" s="140" t="s">
        <v>297</v>
      </c>
      <c r="D138" s="140" t="s">
        <v>349</v>
      </c>
      <c r="E138" s="159" t="s">
        <v>195</v>
      </c>
      <c r="F138" s="160" t="s">
        <v>302</v>
      </c>
      <c r="G138" s="159" t="s">
        <v>280</v>
      </c>
      <c r="H138" s="159" t="s">
        <v>281</v>
      </c>
      <c r="I138" s="220" t="s">
        <v>374</v>
      </c>
      <c r="J138" s="220">
        <v>3</v>
      </c>
      <c r="K138" s="131">
        <v>0</v>
      </c>
      <c r="L138" s="125">
        <f t="shared" si="28"/>
        <v>0</v>
      </c>
      <c r="M138" s="97" t="s">
        <v>405</v>
      </c>
      <c r="N138" s="93"/>
    </row>
    <row r="139" spans="2:14" x14ac:dyDescent="0.25">
      <c r="B139" s="216">
        <v>15.3</v>
      </c>
      <c r="C139" s="140" t="s">
        <v>298</v>
      </c>
      <c r="D139" s="140" t="s">
        <v>350</v>
      </c>
      <c r="E139" s="159" t="s">
        <v>195</v>
      </c>
      <c r="F139" s="160" t="s">
        <v>302</v>
      </c>
      <c r="G139" s="159" t="s">
        <v>280</v>
      </c>
      <c r="H139" s="159" t="s">
        <v>281</v>
      </c>
      <c r="I139" s="220" t="s">
        <v>374</v>
      </c>
      <c r="J139" s="220">
        <v>3</v>
      </c>
      <c r="K139" s="131">
        <v>0</v>
      </c>
      <c r="L139" s="125">
        <f t="shared" si="28"/>
        <v>0</v>
      </c>
      <c r="M139" s="97" t="s">
        <v>405</v>
      </c>
      <c r="N139" s="93"/>
    </row>
    <row r="140" spans="2:14" x14ac:dyDescent="0.25">
      <c r="B140" s="216">
        <v>15.4</v>
      </c>
      <c r="C140" s="140" t="s">
        <v>299</v>
      </c>
      <c r="D140" s="140" t="s">
        <v>351</v>
      </c>
      <c r="E140" s="159" t="s">
        <v>195</v>
      </c>
      <c r="F140" s="160" t="s">
        <v>302</v>
      </c>
      <c r="G140" s="159" t="s">
        <v>280</v>
      </c>
      <c r="H140" s="159" t="s">
        <v>281</v>
      </c>
      <c r="I140" s="220" t="s">
        <v>374</v>
      </c>
      <c r="J140" s="220">
        <v>3</v>
      </c>
      <c r="K140" s="131">
        <v>0</v>
      </c>
      <c r="L140" s="125">
        <f t="shared" si="28"/>
        <v>0</v>
      </c>
      <c r="M140" s="97" t="s">
        <v>405</v>
      </c>
      <c r="N140" s="93"/>
    </row>
    <row r="141" spans="2:14" x14ac:dyDescent="0.25">
      <c r="B141" s="216">
        <v>15.5</v>
      </c>
      <c r="C141" s="140" t="s">
        <v>278</v>
      </c>
      <c r="D141" s="140"/>
      <c r="E141" s="225" t="s">
        <v>452</v>
      </c>
      <c r="F141" s="160" t="s">
        <v>302</v>
      </c>
      <c r="G141" s="159" t="s">
        <v>280</v>
      </c>
      <c r="H141" s="159" t="s">
        <v>375</v>
      </c>
      <c r="I141" s="220" t="s">
        <v>376</v>
      </c>
      <c r="J141" s="220">
        <v>3</v>
      </c>
      <c r="K141" s="131">
        <v>0</v>
      </c>
      <c r="L141" s="125">
        <f t="shared" si="28"/>
        <v>0</v>
      </c>
      <c r="M141" s="97" t="s">
        <v>405</v>
      </c>
      <c r="N141" s="93"/>
    </row>
    <row r="142" spans="2:14" x14ac:dyDescent="0.25">
      <c r="B142" s="216">
        <v>15.6</v>
      </c>
      <c r="C142" s="221" t="s">
        <v>449</v>
      </c>
      <c r="D142" s="140"/>
      <c r="E142" s="159" t="s">
        <v>195</v>
      </c>
      <c r="F142" s="160" t="s">
        <v>302</v>
      </c>
      <c r="G142" s="159" t="s">
        <v>280</v>
      </c>
      <c r="H142" s="159" t="s">
        <v>281</v>
      </c>
      <c r="I142" s="220" t="s">
        <v>374</v>
      </c>
      <c r="J142" s="220">
        <v>3</v>
      </c>
      <c r="K142" s="131">
        <v>0</v>
      </c>
      <c r="L142" s="125">
        <f t="shared" si="28"/>
        <v>0</v>
      </c>
      <c r="M142" s="97" t="s">
        <v>405</v>
      </c>
      <c r="N142" s="93"/>
    </row>
    <row r="143" spans="2:14" ht="2.1" customHeight="1" x14ac:dyDescent="0.25">
      <c r="B143" s="141"/>
      <c r="C143" s="142"/>
      <c r="D143" s="142"/>
      <c r="E143" s="143"/>
      <c r="F143" s="144"/>
      <c r="G143" s="144"/>
      <c r="H143" s="143"/>
      <c r="I143" s="145"/>
      <c r="J143" s="145"/>
      <c r="K143" s="146"/>
      <c r="L143" s="147"/>
      <c r="M143" s="148"/>
      <c r="N143" s="149"/>
    </row>
    <row r="144" spans="2:14" s="63" customFormat="1" ht="15" customHeight="1" thickBot="1" x14ac:dyDescent="0.3">
      <c r="B144" s="120" t="s">
        <v>330</v>
      </c>
      <c r="C144" s="121"/>
      <c r="D144" s="121"/>
      <c r="E144" s="121"/>
      <c r="F144" s="122"/>
      <c r="G144" s="121"/>
      <c r="H144" s="121"/>
      <c r="I144" s="121"/>
      <c r="J144" s="123"/>
      <c r="K144" s="123"/>
      <c r="L144" s="138">
        <f>SUBTOTAL(9,L136:L143)</f>
        <v>0</v>
      </c>
      <c r="M144" s="121"/>
      <c r="N144" s="124"/>
    </row>
    <row r="145" spans="2:14" ht="39" thickTop="1" x14ac:dyDescent="0.25">
      <c r="B145" s="218">
        <v>16</v>
      </c>
      <c r="C145" s="90" t="s">
        <v>444</v>
      </c>
      <c r="D145" s="90"/>
      <c r="E145" s="86"/>
      <c r="F145" s="87"/>
      <c r="G145" s="87"/>
      <c r="H145" s="86"/>
      <c r="I145" s="88"/>
      <c r="J145" s="88"/>
      <c r="K145" s="76"/>
      <c r="L145" s="129" t="s">
        <v>116</v>
      </c>
      <c r="M145" s="76"/>
      <c r="N145" s="81" t="s">
        <v>305</v>
      </c>
    </row>
    <row r="146" spans="2:14" x14ac:dyDescent="0.25">
      <c r="B146" s="216">
        <v>16.100000000000001</v>
      </c>
      <c r="C146" s="140" t="s">
        <v>300</v>
      </c>
      <c r="D146" s="140" t="s">
        <v>352</v>
      </c>
      <c r="E146" s="225" t="s">
        <v>195</v>
      </c>
      <c r="F146" s="160" t="s">
        <v>302</v>
      </c>
      <c r="G146" s="159" t="s">
        <v>280</v>
      </c>
      <c r="H146" s="159" t="s">
        <v>281</v>
      </c>
      <c r="I146" s="220" t="s">
        <v>374</v>
      </c>
      <c r="J146" s="220">
        <v>11</v>
      </c>
      <c r="K146" s="131">
        <v>0</v>
      </c>
      <c r="L146" s="125">
        <f t="shared" ref="L146:L149" si="29">J146*K146</f>
        <v>0</v>
      </c>
      <c r="M146" s="97" t="s">
        <v>405</v>
      </c>
      <c r="N146" s="93"/>
    </row>
    <row r="147" spans="2:14" x14ac:dyDescent="0.25">
      <c r="B147" s="216">
        <v>16.2</v>
      </c>
      <c r="C147" s="140" t="s">
        <v>301</v>
      </c>
      <c r="D147" s="140" t="s">
        <v>353</v>
      </c>
      <c r="E147" s="159" t="s">
        <v>195</v>
      </c>
      <c r="F147" s="160" t="s">
        <v>302</v>
      </c>
      <c r="G147" s="159" t="s">
        <v>280</v>
      </c>
      <c r="H147" s="159" t="s">
        <v>281</v>
      </c>
      <c r="I147" s="220" t="s">
        <v>374</v>
      </c>
      <c r="J147" s="220">
        <v>11</v>
      </c>
      <c r="K147" s="131">
        <v>0</v>
      </c>
      <c r="L147" s="125">
        <f t="shared" si="29"/>
        <v>0</v>
      </c>
      <c r="M147" s="97" t="s">
        <v>405</v>
      </c>
      <c r="N147" s="93"/>
    </row>
    <row r="148" spans="2:14" x14ac:dyDescent="0.25">
      <c r="B148" s="216">
        <v>16.3</v>
      </c>
      <c r="C148" s="140" t="s">
        <v>278</v>
      </c>
      <c r="D148" s="140"/>
      <c r="E148" s="225" t="s">
        <v>452</v>
      </c>
      <c r="F148" s="160" t="s">
        <v>302</v>
      </c>
      <c r="G148" s="159" t="s">
        <v>280</v>
      </c>
      <c r="H148" s="159" t="s">
        <v>375</v>
      </c>
      <c r="I148" s="220" t="s">
        <v>376</v>
      </c>
      <c r="J148" s="220">
        <v>11</v>
      </c>
      <c r="K148" s="131">
        <v>0</v>
      </c>
      <c r="L148" s="125">
        <f t="shared" si="29"/>
        <v>0</v>
      </c>
      <c r="M148" s="97" t="s">
        <v>405</v>
      </c>
      <c r="N148" s="93"/>
    </row>
    <row r="149" spans="2:14" x14ac:dyDescent="0.25">
      <c r="B149" s="216">
        <v>16.399999999999999</v>
      </c>
      <c r="C149" s="221" t="s">
        <v>449</v>
      </c>
      <c r="D149" s="140"/>
      <c r="E149" s="159" t="s">
        <v>195</v>
      </c>
      <c r="F149" s="160" t="s">
        <v>302</v>
      </c>
      <c r="G149" s="159" t="s">
        <v>280</v>
      </c>
      <c r="H149" s="159" t="s">
        <v>281</v>
      </c>
      <c r="I149" s="220" t="s">
        <v>374</v>
      </c>
      <c r="J149" s="220">
        <v>11</v>
      </c>
      <c r="K149" s="131">
        <v>0</v>
      </c>
      <c r="L149" s="125">
        <f t="shared" si="29"/>
        <v>0</v>
      </c>
      <c r="M149" s="97" t="s">
        <v>405</v>
      </c>
      <c r="N149" s="93"/>
    </row>
    <row r="150" spans="2:14" ht="2.1" customHeight="1" x14ac:dyDescent="0.25">
      <c r="B150" s="141"/>
      <c r="C150" s="142"/>
      <c r="D150" s="142"/>
      <c r="E150" s="143"/>
      <c r="F150" s="144"/>
      <c r="G150" s="144"/>
      <c r="H150" s="143"/>
      <c r="I150" s="145"/>
      <c r="J150" s="145"/>
      <c r="K150" s="146"/>
      <c r="L150" s="147"/>
      <c r="M150" s="148"/>
      <c r="N150" s="149"/>
    </row>
    <row r="151" spans="2:14" s="63" customFormat="1" ht="15" customHeight="1" thickBot="1" x14ac:dyDescent="0.3">
      <c r="B151" s="120" t="s">
        <v>331</v>
      </c>
      <c r="C151" s="121"/>
      <c r="D151" s="121"/>
      <c r="E151" s="121"/>
      <c r="F151" s="122"/>
      <c r="G151" s="121"/>
      <c r="H151" s="121"/>
      <c r="I151" s="121"/>
      <c r="J151" s="123"/>
      <c r="K151" s="123"/>
      <c r="L151" s="138">
        <f>SUBTOTAL(9,L145:L150)</f>
        <v>0</v>
      </c>
      <c r="M151" s="121"/>
      <c r="N151" s="124"/>
    </row>
    <row r="152" spans="2:14" ht="26.25" thickTop="1" x14ac:dyDescent="0.25">
      <c r="B152" s="279">
        <v>17.100000000000001</v>
      </c>
      <c r="C152" s="259" t="s">
        <v>430</v>
      </c>
      <c r="D152" s="259"/>
      <c r="E152" s="260"/>
      <c r="F152" s="261"/>
      <c r="G152" s="261"/>
      <c r="H152" s="260"/>
      <c r="I152" s="262"/>
      <c r="J152" s="262"/>
      <c r="K152" s="263"/>
      <c r="L152" s="264" t="s">
        <v>116</v>
      </c>
      <c r="M152" s="263"/>
      <c r="N152" s="280" t="s">
        <v>324</v>
      </c>
    </row>
    <row r="153" spans="2:14" ht="25.5" x14ac:dyDescent="0.25">
      <c r="B153" s="242">
        <v>17.2</v>
      </c>
      <c r="C153" s="241" t="s">
        <v>327</v>
      </c>
      <c r="D153" s="241" t="s">
        <v>369</v>
      </c>
      <c r="E153" s="243"/>
      <c r="F153" s="244" t="s">
        <v>302</v>
      </c>
      <c r="G153" s="243" t="s">
        <v>280</v>
      </c>
      <c r="H153" s="243" t="s">
        <v>281</v>
      </c>
      <c r="I153" s="245" t="s">
        <v>374</v>
      </c>
      <c r="J153" s="245">
        <v>2</v>
      </c>
      <c r="K153" s="246">
        <v>0</v>
      </c>
      <c r="L153" s="247">
        <f t="shared" ref="L153:L155" si="30">J153*K153</f>
        <v>0</v>
      </c>
      <c r="M153" s="248" t="s">
        <v>405</v>
      </c>
      <c r="N153" s="278"/>
    </row>
    <row r="154" spans="2:14" ht="25.5" x14ac:dyDescent="0.25">
      <c r="B154" s="242">
        <v>17.3</v>
      </c>
      <c r="C154" s="241" t="s">
        <v>328</v>
      </c>
      <c r="D154" s="241" t="s">
        <v>370</v>
      </c>
      <c r="E154" s="243" t="s">
        <v>195</v>
      </c>
      <c r="F154" s="244" t="s">
        <v>302</v>
      </c>
      <c r="G154" s="243" t="s">
        <v>280</v>
      </c>
      <c r="H154" s="243" t="s">
        <v>377</v>
      </c>
      <c r="I154" s="245" t="s">
        <v>378</v>
      </c>
      <c r="J154" s="245">
        <v>2</v>
      </c>
      <c r="K154" s="246">
        <v>0</v>
      </c>
      <c r="L154" s="247">
        <f t="shared" si="30"/>
        <v>0</v>
      </c>
      <c r="M154" s="248" t="s">
        <v>405</v>
      </c>
      <c r="N154" s="278"/>
    </row>
    <row r="155" spans="2:14" x14ac:dyDescent="0.25">
      <c r="B155" s="242">
        <v>17.399999999999999</v>
      </c>
      <c r="C155" s="241" t="s">
        <v>329</v>
      </c>
      <c r="D155" s="241" t="s">
        <v>371</v>
      </c>
      <c r="E155" s="243" t="s">
        <v>195</v>
      </c>
      <c r="F155" s="244" t="s">
        <v>302</v>
      </c>
      <c r="G155" s="243"/>
      <c r="H155" s="243" t="s">
        <v>377</v>
      </c>
      <c r="I155" s="245" t="s">
        <v>378</v>
      </c>
      <c r="J155" s="245">
        <v>2</v>
      </c>
      <c r="K155" s="246">
        <v>0</v>
      </c>
      <c r="L155" s="247">
        <f t="shared" si="30"/>
        <v>0</v>
      </c>
      <c r="M155" s="248" t="s">
        <v>405</v>
      </c>
      <c r="N155" s="278"/>
    </row>
    <row r="156" spans="2:14" ht="2.1" customHeight="1" x14ac:dyDescent="0.25">
      <c r="B156" s="265"/>
      <c r="C156" s="266"/>
      <c r="D156" s="266"/>
      <c r="E156" s="267"/>
      <c r="F156" s="268"/>
      <c r="G156" s="268"/>
      <c r="H156" s="267"/>
      <c r="I156" s="269"/>
      <c r="J156" s="269"/>
      <c r="K156" s="270"/>
      <c r="L156" s="271"/>
      <c r="M156" s="272"/>
      <c r="N156" s="281"/>
    </row>
    <row r="157" spans="2:14" s="63" customFormat="1" ht="15" customHeight="1" thickBot="1" x14ac:dyDescent="0.3">
      <c r="B157" s="273" t="s">
        <v>486</v>
      </c>
      <c r="C157" s="274"/>
      <c r="D157" s="274"/>
      <c r="E157" s="274"/>
      <c r="F157" s="275"/>
      <c r="G157" s="274"/>
      <c r="H157" s="274"/>
      <c r="I157" s="274"/>
      <c r="J157" s="276"/>
      <c r="K157" s="276"/>
      <c r="L157" s="277">
        <f>SUBTOTAL(9,L152:L156)</f>
        <v>0</v>
      </c>
      <c r="M157" s="274"/>
      <c r="N157" s="282"/>
    </row>
    <row r="158" spans="2:14" ht="39" thickTop="1" x14ac:dyDescent="0.25">
      <c r="B158" s="279">
        <v>18</v>
      </c>
      <c r="C158" s="259" t="s">
        <v>431</v>
      </c>
      <c r="D158" s="259"/>
      <c r="E158" s="260"/>
      <c r="F158" s="261"/>
      <c r="G158" s="261"/>
      <c r="H158" s="260"/>
      <c r="I158" s="262"/>
      <c r="J158" s="262"/>
      <c r="K158" s="263"/>
      <c r="L158" s="264" t="s">
        <v>116</v>
      </c>
      <c r="M158" s="263"/>
      <c r="N158" s="280" t="s">
        <v>487</v>
      </c>
    </row>
    <row r="159" spans="2:14" ht="25.5" x14ac:dyDescent="0.25">
      <c r="B159" s="242">
        <v>18.100000000000001</v>
      </c>
      <c r="C159" s="241" t="s">
        <v>327</v>
      </c>
      <c r="D159" s="241" t="s">
        <v>369</v>
      </c>
      <c r="E159" s="243"/>
      <c r="F159" s="244" t="s">
        <v>302</v>
      </c>
      <c r="G159" s="243" t="s">
        <v>280</v>
      </c>
      <c r="H159" s="243" t="s">
        <v>281</v>
      </c>
      <c r="I159" s="245" t="s">
        <v>374</v>
      </c>
      <c r="J159" s="245">
        <v>2</v>
      </c>
      <c r="K159" s="246">
        <v>0</v>
      </c>
      <c r="L159" s="247">
        <f t="shared" ref="L159:L161" si="31">J159*K159</f>
        <v>0</v>
      </c>
      <c r="M159" s="248" t="s">
        <v>405</v>
      </c>
      <c r="N159" s="278"/>
    </row>
    <row r="160" spans="2:14" ht="25.5" x14ac:dyDescent="0.25">
      <c r="B160" s="242">
        <v>18.2</v>
      </c>
      <c r="C160" s="241" t="s">
        <v>328</v>
      </c>
      <c r="D160" s="241" t="s">
        <v>370</v>
      </c>
      <c r="E160" s="243" t="s">
        <v>195</v>
      </c>
      <c r="F160" s="244" t="s">
        <v>302</v>
      </c>
      <c r="G160" s="243" t="s">
        <v>280</v>
      </c>
      <c r="H160" s="243" t="s">
        <v>377</v>
      </c>
      <c r="I160" s="245" t="s">
        <v>378</v>
      </c>
      <c r="J160" s="245">
        <v>2</v>
      </c>
      <c r="K160" s="246">
        <v>0</v>
      </c>
      <c r="L160" s="247">
        <f t="shared" si="31"/>
        <v>0</v>
      </c>
      <c r="M160" s="248" t="s">
        <v>405</v>
      </c>
      <c r="N160" s="278"/>
    </row>
    <row r="161" spans="2:14" x14ac:dyDescent="0.25">
      <c r="B161" s="242">
        <v>18.3</v>
      </c>
      <c r="C161" s="241" t="s">
        <v>329</v>
      </c>
      <c r="D161" s="241" t="s">
        <v>371</v>
      </c>
      <c r="E161" s="243" t="s">
        <v>195</v>
      </c>
      <c r="F161" s="244" t="s">
        <v>302</v>
      </c>
      <c r="G161" s="243" t="s">
        <v>280</v>
      </c>
      <c r="H161" s="243" t="s">
        <v>377</v>
      </c>
      <c r="I161" s="245" t="s">
        <v>378</v>
      </c>
      <c r="J161" s="245">
        <v>2</v>
      </c>
      <c r="K161" s="246">
        <v>0</v>
      </c>
      <c r="L161" s="247">
        <f t="shared" si="31"/>
        <v>0</v>
      </c>
      <c r="M161" s="248" t="s">
        <v>405</v>
      </c>
      <c r="N161" s="278"/>
    </row>
    <row r="162" spans="2:14" ht="2.1" customHeight="1" x14ac:dyDescent="0.25">
      <c r="B162" s="265"/>
      <c r="C162" s="266"/>
      <c r="D162" s="266"/>
      <c r="E162" s="267"/>
      <c r="F162" s="268"/>
      <c r="G162" s="268"/>
      <c r="H162" s="267"/>
      <c r="I162" s="269"/>
      <c r="J162" s="269"/>
      <c r="K162" s="270"/>
      <c r="L162" s="271"/>
      <c r="M162" s="272"/>
      <c r="N162" s="281"/>
    </row>
    <row r="163" spans="2:14" s="63" customFormat="1" ht="15" customHeight="1" thickBot="1" x14ac:dyDescent="0.3">
      <c r="B163" s="273" t="s">
        <v>488</v>
      </c>
      <c r="C163" s="274"/>
      <c r="D163" s="274"/>
      <c r="E163" s="274"/>
      <c r="F163" s="275"/>
      <c r="G163" s="274"/>
      <c r="H163" s="274"/>
      <c r="I163" s="274"/>
      <c r="J163" s="276"/>
      <c r="K163" s="276"/>
      <c r="L163" s="277">
        <f>SUBTOTAL(9,L158:L162)</f>
        <v>0</v>
      </c>
      <c r="M163" s="274"/>
      <c r="N163" s="282"/>
    </row>
    <row r="164" spans="2:14" ht="13.5" thickTop="1" x14ac:dyDescent="0.25">
      <c r="B164" s="279">
        <v>19</v>
      </c>
      <c r="C164" s="259" t="s">
        <v>489</v>
      </c>
      <c r="D164" s="259"/>
      <c r="E164" s="260"/>
      <c r="F164" s="261"/>
      <c r="G164" s="261"/>
      <c r="H164" s="260"/>
      <c r="I164" s="262"/>
      <c r="J164" s="262"/>
      <c r="K164" s="263"/>
      <c r="L164" s="264" t="s">
        <v>116</v>
      </c>
      <c r="M164" s="263"/>
      <c r="N164" s="280"/>
    </row>
    <row r="165" spans="2:14" x14ac:dyDescent="0.25">
      <c r="B165" s="242">
        <v>19.100000000000001</v>
      </c>
      <c r="C165" s="241" t="s">
        <v>490</v>
      </c>
      <c r="D165" s="241"/>
      <c r="E165" s="243"/>
      <c r="F165" s="244" t="s">
        <v>302</v>
      </c>
      <c r="G165" s="243" t="s">
        <v>280</v>
      </c>
      <c r="H165" s="243" t="s">
        <v>388</v>
      </c>
      <c r="I165" s="245" t="s">
        <v>376</v>
      </c>
      <c r="J165" s="245">
        <v>1</v>
      </c>
      <c r="K165" s="246">
        <v>0</v>
      </c>
      <c r="L165" s="247">
        <f t="shared" ref="L165" si="32">J165*K165</f>
        <v>0</v>
      </c>
      <c r="M165" s="248" t="s">
        <v>405</v>
      </c>
      <c r="N165" s="278"/>
    </row>
    <row r="166" spans="2:14" ht="2.1" customHeight="1" x14ac:dyDescent="0.25">
      <c r="B166" s="265"/>
      <c r="C166" s="266"/>
      <c r="D166" s="266"/>
      <c r="E166" s="267"/>
      <c r="F166" s="268"/>
      <c r="G166" s="268"/>
      <c r="H166" s="267"/>
      <c r="I166" s="269"/>
      <c r="J166" s="269"/>
      <c r="K166" s="270"/>
      <c r="L166" s="271"/>
      <c r="M166" s="272"/>
      <c r="N166" s="281"/>
    </row>
    <row r="167" spans="2:14" s="63" customFormat="1" ht="15" customHeight="1" thickBot="1" x14ac:dyDescent="0.3">
      <c r="B167" s="273" t="s">
        <v>491</v>
      </c>
      <c r="C167" s="274"/>
      <c r="D167" s="274"/>
      <c r="E167" s="274"/>
      <c r="F167" s="275"/>
      <c r="G167" s="274"/>
      <c r="H167" s="274"/>
      <c r="I167" s="274"/>
      <c r="J167" s="276"/>
      <c r="K167" s="276"/>
      <c r="L167" s="277">
        <f>SUBTOTAL(9,L164:L166)</f>
        <v>0</v>
      </c>
      <c r="M167" s="274"/>
      <c r="N167" s="282"/>
    </row>
    <row r="168" spans="2:14" ht="13.5" thickTop="1" x14ac:dyDescent="0.25">
      <c r="B168" s="218">
        <v>20</v>
      </c>
      <c r="C168" s="90" t="s">
        <v>445</v>
      </c>
      <c r="D168" s="90"/>
      <c r="E168" s="86"/>
      <c r="F168" s="87"/>
      <c r="G168" s="87"/>
      <c r="H168" s="86"/>
      <c r="I168" s="88"/>
      <c r="J168" s="88"/>
      <c r="K168" s="76"/>
      <c r="L168" s="129" t="s">
        <v>116</v>
      </c>
      <c r="M168" s="76"/>
      <c r="N168" s="81"/>
    </row>
    <row r="169" spans="2:14" ht="38.25" x14ac:dyDescent="0.25">
      <c r="B169" s="216">
        <v>20.100000000000001</v>
      </c>
      <c r="C169" s="140" t="s">
        <v>336</v>
      </c>
      <c r="D169" s="140"/>
      <c r="E169" s="225" t="s">
        <v>459</v>
      </c>
      <c r="F169" s="160" t="s">
        <v>337</v>
      </c>
      <c r="G169" s="159" t="s">
        <v>280</v>
      </c>
      <c r="H169" s="159" t="s">
        <v>406</v>
      </c>
      <c r="I169" s="220" t="s">
        <v>374</v>
      </c>
      <c r="J169" s="220">
        <v>1</v>
      </c>
      <c r="K169" s="131">
        <v>0</v>
      </c>
      <c r="L169" s="125">
        <f t="shared" ref="L169" si="33">J169*K169</f>
        <v>0</v>
      </c>
      <c r="M169" s="97" t="s">
        <v>405</v>
      </c>
      <c r="N169" s="93"/>
    </row>
    <row r="170" spans="2:14" ht="2.1" customHeight="1" x14ac:dyDescent="0.25">
      <c r="B170" s="141"/>
      <c r="C170" s="142"/>
      <c r="D170" s="142"/>
      <c r="E170" s="143"/>
      <c r="F170" s="144"/>
      <c r="G170" s="144"/>
      <c r="H170" s="143"/>
      <c r="I170" s="145"/>
      <c r="J170" s="145"/>
      <c r="K170" s="146"/>
      <c r="L170" s="147"/>
      <c r="M170" s="148"/>
      <c r="N170" s="149"/>
    </row>
    <row r="171" spans="2:14" s="63" customFormat="1" ht="15" customHeight="1" thickBot="1" x14ac:dyDescent="0.3">
      <c r="B171" s="120" t="s">
        <v>404</v>
      </c>
      <c r="C171" s="121"/>
      <c r="D171" s="121"/>
      <c r="E171" s="121"/>
      <c r="F171" s="122"/>
      <c r="G171" s="121"/>
      <c r="H171" s="121"/>
      <c r="I171" s="121"/>
      <c r="J171" s="123"/>
      <c r="K171" s="123"/>
      <c r="L171" s="138">
        <f>SUBTOTAL(9,L168:L170)</f>
        <v>0</v>
      </c>
      <c r="M171" s="121"/>
      <c r="N171" s="124"/>
    </row>
    <row r="172" spans="2:14" ht="26.25" thickTop="1" x14ac:dyDescent="0.25">
      <c r="B172" s="218">
        <v>21</v>
      </c>
      <c r="C172" s="90" t="s">
        <v>435</v>
      </c>
      <c r="D172" s="90"/>
      <c r="E172" s="86"/>
      <c r="F172" s="87"/>
      <c r="G172" s="87"/>
      <c r="H172" s="86"/>
      <c r="I172" s="88"/>
      <c r="J172" s="88"/>
      <c r="K172" s="76"/>
      <c r="L172" s="129" t="s">
        <v>116</v>
      </c>
      <c r="M172" s="76"/>
      <c r="N172" s="81"/>
    </row>
    <row r="173" spans="2:14" ht="25.5" x14ac:dyDescent="0.25">
      <c r="B173" s="216">
        <v>21.1</v>
      </c>
      <c r="C173" s="140" t="s">
        <v>334</v>
      </c>
      <c r="D173" s="140" t="s">
        <v>372</v>
      </c>
      <c r="E173" s="225" t="s">
        <v>195</v>
      </c>
      <c r="F173" s="226" t="s">
        <v>454</v>
      </c>
      <c r="G173" s="225" t="s">
        <v>311</v>
      </c>
      <c r="H173" s="159" t="s">
        <v>281</v>
      </c>
      <c r="I173" s="220" t="s">
        <v>374</v>
      </c>
      <c r="J173" s="220">
        <v>1</v>
      </c>
      <c r="K173" s="131">
        <v>0</v>
      </c>
      <c r="L173" s="125">
        <f t="shared" ref="L173:L175" si="34">J173*K173</f>
        <v>0</v>
      </c>
      <c r="M173" s="97" t="s">
        <v>405</v>
      </c>
      <c r="N173" s="93"/>
    </row>
    <row r="174" spans="2:14" ht="25.5" x14ac:dyDescent="0.25">
      <c r="B174" s="216">
        <v>21.2</v>
      </c>
      <c r="C174" s="140" t="s">
        <v>335</v>
      </c>
      <c r="D174" s="140" t="s">
        <v>373</v>
      </c>
      <c r="E174" s="159" t="s">
        <v>195</v>
      </c>
      <c r="F174" s="226" t="s">
        <v>454</v>
      </c>
      <c r="G174" s="225" t="s">
        <v>311</v>
      </c>
      <c r="H174" s="159" t="s">
        <v>281</v>
      </c>
      <c r="I174" s="220" t="s">
        <v>374</v>
      </c>
      <c r="J174" s="220">
        <v>1</v>
      </c>
      <c r="K174" s="131">
        <v>0</v>
      </c>
      <c r="L174" s="125">
        <f t="shared" si="34"/>
        <v>0</v>
      </c>
      <c r="M174" s="97" t="s">
        <v>405</v>
      </c>
      <c r="N174" s="93"/>
    </row>
    <row r="175" spans="2:14" x14ac:dyDescent="0.25">
      <c r="B175" s="237">
        <v>21.3</v>
      </c>
      <c r="C175" s="224" t="s">
        <v>278</v>
      </c>
      <c r="D175" s="224"/>
      <c r="E175" s="225" t="s">
        <v>452</v>
      </c>
      <c r="F175" s="226" t="s">
        <v>454</v>
      </c>
      <c r="G175" s="225" t="s">
        <v>311</v>
      </c>
      <c r="H175" s="225" t="s">
        <v>375</v>
      </c>
      <c r="I175" s="227" t="s">
        <v>376</v>
      </c>
      <c r="J175" s="227">
        <v>1</v>
      </c>
      <c r="K175" s="228">
        <v>0</v>
      </c>
      <c r="L175" s="229">
        <f t="shared" si="34"/>
        <v>0</v>
      </c>
      <c r="M175" s="230" t="s">
        <v>405</v>
      </c>
      <c r="N175" s="236"/>
    </row>
    <row r="176" spans="2:14" ht="2.1" customHeight="1" x14ac:dyDescent="0.25">
      <c r="B176" s="141"/>
      <c r="C176" s="142"/>
      <c r="D176" s="142"/>
      <c r="E176" s="143"/>
      <c r="F176" s="144"/>
      <c r="G176" s="144"/>
      <c r="H176" s="143"/>
      <c r="I176" s="145"/>
      <c r="J176" s="145"/>
      <c r="K176" s="146"/>
      <c r="L176" s="147"/>
      <c r="M176" s="148"/>
      <c r="N176" s="149"/>
    </row>
    <row r="177" spans="2:14" s="63" customFormat="1" ht="15" customHeight="1" thickBot="1" x14ac:dyDescent="0.3">
      <c r="B177" s="120" t="s">
        <v>434</v>
      </c>
      <c r="C177" s="121"/>
      <c r="D177" s="121"/>
      <c r="E177" s="121"/>
      <c r="F177" s="122"/>
      <c r="G177" s="121"/>
      <c r="H177" s="121"/>
      <c r="I177" s="121"/>
      <c r="J177" s="123"/>
      <c r="K177" s="123"/>
      <c r="L177" s="138">
        <f>SUBTOTAL(9,L172:L176)</f>
        <v>0</v>
      </c>
      <c r="M177" s="121"/>
      <c r="N177" s="124"/>
    </row>
    <row r="178" spans="2:14" ht="39" thickTop="1" x14ac:dyDescent="0.25">
      <c r="B178" s="249">
        <v>22</v>
      </c>
      <c r="C178" s="250" t="s">
        <v>478</v>
      </c>
      <c r="D178" s="250"/>
      <c r="E178" s="251"/>
      <c r="F178" s="252"/>
      <c r="G178" s="252"/>
      <c r="H178" s="251"/>
      <c r="I178" s="253"/>
      <c r="J178" s="253"/>
      <c r="K178" s="254"/>
      <c r="L178" s="255" t="s">
        <v>116</v>
      </c>
      <c r="M178" s="254"/>
      <c r="N178" s="257" t="s">
        <v>475</v>
      </c>
    </row>
    <row r="179" spans="2:14" x14ac:dyDescent="0.25">
      <c r="B179" s="256">
        <v>22.1</v>
      </c>
      <c r="C179" s="224" t="s">
        <v>469</v>
      </c>
      <c r="D179" s="224" t="s">
        <v>471</v>
      </c>
      <c r="E179" s="225" t="s">
        <v>195</v>
      </c>
      <c r="F179" s="226" t="s">
        <v>302</v>
      </c>
      <c r="G179" s="225" t="s">
        <v>465</v>
      </c>
      <c r="H179" s="225" t="s">
        <v>281</v>
      </c>
      <c r="I179" s="227" t="s">
        <v>374</v>
      </c>
      <c r="J179" s="227">
        <v>2</v>
      </c>
      <c r="K179" s="228">
        <v>0</v>
      </c>
      <c r="L179" s="229">
        <f t="shared" ref="L179:L184" si="35">J179*K179</f>
        <v>0</v>
      </c>
      <c r="M179" s="230" t="s">
        <v>405</v>
      </c>
      <c r="N179" s="93"/>
    </row>
    <row r="180" spans="2:14" x14ac:dyDescent="0.25">
      <c r="B180" s="256">
        <v>22.2</v>
      </c>
      <c r="C180" s="224" t="s">
        <v>470</v>
      </c>
      <c r="D180" s="224" t="s">
        <v>472</v>
      </c>
      <c r="E180" s="225" t="s">
        <v>195</v>
      </c>
      <c r="F180" s="226" t="s">
        <v>302</v>
      </c>
      <c r="G180" s="225" t="s">
        <v>465</v>
      </c>
      <c r="H180" s="225" t="s">
        <v>281</v>
      </c>
      <c r="I180" s="227" t="s">
        <v>374</v>
      </c>
      <c r="J180" s="227">
        <v>2</v>
      </c>
      <c r="K180" s="228">
        <v>0</v>
      </c>
      <c r="L180" s="229">
        <f t="shared" si="35"/>
        <v>0</v>
      </c>
      <c r="M180" s="230" t="s">
        <v>405</v>
      </c>
      <c r="N180" s="93"/>
    </row>
    <row r="181" spans="2:14" ht="25.5" x14ac:dyDescent="0.25">
      <c r="B181" s="256">
        <v>22.3</v>
      </c>
      <c r="C181" s="224" t="s">
        <v>476</v>
      </c>
      <c r="D181" s="224" t="s">
        <v>473</v>
      </c>
      <c r="E181" s="225" t="s">
        <v>195</v>
      </c>
      <c r="F181" s="226" t="s">
        <v>302</v>
      </c>
      <c r="G181" s="225" t="s">
        <v>465</v>
      </c>
      <c r="H181" s="225" t="s">
        <v>281</v>
      </c>
      <c r="I181" s="227" t="s">
        <v>374</v>
      </c>
      <c r="J181" s="227">
        <v>12</v>
      </c>
      <c r="K181" s="228">
        <v>0</v>
      </c>
      <c r="L181" s="229">
        <f t="shared" ref="L181:L183" si="36">J181*K181</f>
        <v>0</v>
      </c>
      <c r="M181" s="230" t="s">
        <v>405</v>
      </c>
      <c r="N181" s="93"/>
    </row>
    <row r="182" spans="2:14" ht="38.25" x14ac:dyDescent="0.25">
      <c r="B182" s="256">
        <v>22.4</v>
      </c>
      <c r="C182" s="224" t="s">
        <v>477</v>
      </c>
      <c r="D182" s="224" t="s">
        <v>474</v>
      </c>
      <c r="E182" s="225" t="s">
        <v>195</v>
      </c>
      <c r="F182" s="226" t="s">
        <v>302</v>
      </c>
      <c r="G182" s="225" t="s">
        <v>465</v>
      </c>
      <c r="H182" s="225" t="s">
        <v>281</v>
      </c>
      <c r="I182" s="227" t="s">
        <v>374</v>
      </c>
      <c r="J182" s="227">
        <v>20</v>
      </c>
      <c r="K182" s="228">
        <v>0</v>
      </c>
      <c r="L182" s="229">
        <f t="shared" si="36"/>
        <v>0</v>
      </c>
      <c r="M182" s="230" t="s">
        <v>405</v>
      </c>
      <c r="N182" s="93"/>
    </row>
    <row r="183" spans="2:14" x14ac:dyDescent="0.25">
      <c r="B183" s="256">
        <v>22.5</v>
      </c>
      <c r="C183" s="224" t="s">
        <v>449</v>
      </c>
      <c r="D183" s="224"/>
      <c r="E183" s="225" t="s">
        <v>195</v>
      </c>
      <c r="F183" s="226" t="s">
        <v>302</v>
      </c>
      <c r="G183" s="225" t="s">
        <v>465</v>
      </c>
      <c r="H183" s="225" t="s">
        <v>281</v>
      </c>
      <c r="I183" s="227" t="s">
        <v>374</v>
      </c>
      <c r="J183" s="227">
        <v>2</v>
      </c>
      <c r="K183" s="228">
        <v>0</v>
      </c>
      <c r="L183" s="229">
        <f t="shared" si="36"/>
        <v>0</v>
      </c>
      <c r="M183" s="230" t="s">
        <v>405</v>
      </c>
      <c r="N183" s="93"/>
    </row>
    <row r="184" spans="2:14" x14ac:dyDescent="0.25">
      <c r="B184" s="256">
        <v>22.6</v>
      </c>
      <c r="C184" s="224" t="s">
        <v>278</v>
      </c>
      <c r="D184" s="224"/>
      <c r="E184" s="225" t="s">
        <v>452</v>
      </c>
      <c r="F184" s="226" t="s">
        <v>302</v>
      </c>
      <c r="G184" s="225" t="s">
        <v>465</v>
      </c>
      <c r="H184" s="225" t="s">
        <v>375</v>
      </c>
      <c r="I184" s="227" t="s">
        <v>376</v>
      </c>
      <c r="J184" s="227">
        <v>2</v>
      </c>
      <c r="K184" s="228">
        <v>0</v>
      </c>
      <c r="L184" s="229">
        <f t="shared" si="35"/>
        <v>0</v>
      </c>
      <c r="M184" s="230" t="s">
        <v>405</v>
      </c>
      <c r="N184" s="236"/>
    </row>
    <row r="185" spans="2:14" ht="2.1" customHeight="1" x14ac:dyDescent="0.25">
      <c r="B185" s="141"/>
      <c r="C185" s="142"/>
      <c r="D185" s="142"/>
      <c r="E185" s="143"/>
      <c r="F185" s="144"/>
      <c r="G185" s="144"/>
      <c r="H185" s="143"/>
      <c r="I185" s="145"/>
      <c r="J185" s="145"/>
      <c r="K185" s="146"/>
      <c r="L185" s="147"/>
      <c r="M185" s="148"/>
      <c r="N185" s="149"/>
    </row>
    <row r="186" spans="2:14" s="63" customFormat="1" ht="15" customHeight="1" thickBot="1" x14ac:dyDescent="0.3">
      <c r="B186" s="120" t="s">
        <v>464</v>
      </c>
      <c r="C186" s="121"/>
      <c r="D186" s="121"/>
      <c r="E186" s="121"/>
      <c r="F186" s="122"/>
      <c r="G186" s="121"/>
      <c r="H186" s="121"/>
      <c r="I186" s="121"/>
      <c r="J186" s="123"/>
      <c r="K186" s="123"/>
      <c r="L186" s="138">
        <f>SUBTOTAL(9,L178:L185)</f>
        <v>0</v>
      </c>
      <c r="M186" s="121"/>
      <c r="N186" s="124"/>
    </row>
    <row r="187" spans="2:14" ht="14.25" thickTop="1" thickBot="1" x14ac:dyDescent="0.3">
      <c r="B187" s="83" t="s">
        <v>62</v>
      </c>
      <c r="C187" s="98"/>
      <c r="D187" s="94"/>
      <c r="E187" s="94"/>
      <c r="F187" s="95"/>
      <c r="G187" s="94"/>
      <c r="H187" s="94"/>
      <c r="I187" s="94"/>
      <c r="J187" s="96"/>
      <c r="K187" s="96"/>
      <c r="L187" s="130">
        <f>SUBTOTAL(9,L128:L186)</f>
        <v>0</v>
      </c>
      <c r="M187" s="94"/>
      <c r="N187" s="99"/>
    </row>
    <row r="188" spans="2:14" x14ac:dyDescent="0.25">
      <c r="F188" s="67"/>
      <c r="N188" s="67"/>
    </row>
  </sheetData>
  <autoFilter ref="K1:K188"/>
  <dataValidations count="2">
    <dataValidation type="list" allowBlank="1" showInputMessage="1" showErrorMessage="1" sqref="M75:M93 M97:M101 M113:M114 M38:M43 M54:M59 M118:M120 M105:M109 M137:M142 M47:M50 M6:M18 M63:M66 M146:M149 M70:M71 M173:M175 M169 M22:M34 M179:M184 M133 M129 M153:M155 M165 M159:M161">
      <formula1>"Investment, O&amp;M"</formula1>
    </dataValidation>
    <dataValidation type="list" allowBlank="1" showInputMessage="1" showErrorMessage="1" sqref="L4 L127">
      <formula1>rngCurrencies</formula1>
    </dataValidation>
  </dataValidations>
  <pageMargins left="0.70866141732283472" right="0.70866141732283472" top="0.74803149606299213" bottom="0.74803149606299213" header="0.31496062992125984" footer="0.31496062992125984"/>
  <pageSetup paperSize="9" scale="44" fitToHeight="15" orientation="landscape" verticalDpi="1200" r:id="rId1"/>
  <headerFooter>
    <oddHeader xml:space="preserve">&amp;CNATO UNCLASSIFIED&amp;RRFQ-CO-115283-NATINAMDS </oddHeader>
    <oddFooter xml:space="preserve">&amp;CNATO UNCLASSIFIED&amp;RRFQ-CO-115283-NATINAMDS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M7"/>
  <sheetViews>
    <sheetView zoomScaleNormal="100" workbookViewId="0">
      <selection activeCell="B1" sqref="B1"/>
    </sheetView>
  </sheetViews>
  <sheetFormatPr defaultRowHeight="15" x14ac:dyDescent="0.25"/>
  <cols>
    <col min="1" max="1" width="1.7109375" customWidth="1"/>
    <col min="2" max="2" width="20.7109375" customWidth="1"/>
    <col min="3" max="3" width="28.8554687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7" bestFit="1" customWidth="1"/>
    <col min="29" max="29" width="23.7109375" style="7" customWidth="1"/>
    <col min="30" max="30" width="3.7109375" customWidth="1"/>
  </cols>
  <sheetData>
    <row r="1" spans="2:39" ht="113.25" x14ac:dyDescent="0.25">
      <c r="B1" s="212" t="s">
        <v>420</v>
      </c>
      <c r="C1" s="212" t="s">
        <v>236</v>
      </c>
      <c r="D1" s="212" t="s">
        <v>237</v>
      </c>
      <c r="E1" s="212" t="s">
        <v>137</v>
      </c>
      <c r="F1" s="212" t="s">
        <v>138</v>
      </c>
      <c r="G1" s="212" t="s">
        <v>139</v>
      </c>
      <c r="H1" s="212" t="s">
        <v>140</v>
      </c>
      <c r="I1" s="212" t="s">
        <v>141</v>
      </c>
      <c r="J1" s="212" t="s">
        <v>142</v>
      </c>
      <c r="K1" s="212" t="s">
        <v>143</v>
      </c>
      <c r="L1" s="212" t="s">
        <v>144</v>
      </c>
      <c r="M1" s="212" t="s">
        <v>145</v>
      </c>
      <c r="N1" s="212" t="s">
        <v>146</v>
      </c>
      <c r="O1" s="212" t="s">
        <v>147</v>
      </c>
      <c r="P1" s="212" t="s">
        <v>148</v>
      </c>
      <c r="Q1" s="212" t="s">
        <v>149</v>
      </c>
      <c r="R1" s="212" t="s">
        <v>150</v>
      </c>
      <c r="S1" s="212" t="s">
        <v>151</v>
      </c>
      <c r="T1" s="212" t="s">
        <v>152</v>
      </c>
      <c r="U1" s="212" t="s">
        <v>153</v>
      </c>
      <c r="V1" s="212" t="s">
        <v>154</v>
      </c>
      <c r="W1" s="212" t="s">
        <v>155</v>
      </c>
      <c r="X1" s="212" t="s">
        <v>156</v>
      </c>
      <c r="Y1" s="212" t="s">
        <v>238</v>
      </c>
      <c r="Z1" s="212"/>
      <c r="AA1" s="212" t="s">
        <v>239</v>
      </c>
      <c r="AB1" s="212" t="s">
        <v>234</v>
      </c>
      <c r="AC1" s="213" t="s">
        <v>235</v>
      </c>
      <c r="AD1" s="214"/>
      <c r="AE1" s="283" t="s">
        <v>110</v>
      </c>
      <c r="AF1" s="283"/>
      <c r="AI1" s="59"/>
      <c r="AJ1" s="59"/>
      <c r="AK1" s="59"/>
      <c r="AL1" s="59"/>
      <c r="AM1" s="59"/>
    </row>
    <row r="2" spans="2:39" ht="30" x14ac:dyDescent="0.25">
      <c r="B2" s="8" t="s">
        <v>12</v>
      </c>
      <c r="C2" s="8" t="s">
        <v>8</v>
      </c>
      <c r="D2" s="11" t="s">
        <v>0</v>
      </c>
      <c r="E2" s="13" t="s">
        <v>128</v>
      </c>
      <c r="F2" s="13" t="s">
        <v>129</v>
      </c>
      <c r="G2" s="13" t="s">
        <v>130</v>
      </c>
      <c r="H2" s="13" t="s">
        <v>131</v>
      </c>
      <c r="I2" s="13" t="s">
        <v>132</v>
      </c>
      <c r="J2" s="13" t="s">
        <v>133</v>
      </c>
      <c r="K2" s="13" t="s">
        <v>134</v>
      </c>
      <c r="L2" s="13" t="s">
        <v>135</v>
      </c>
      <c r="M2" s="13" t="s">
        <v>136</v>
      </c>
      <c r="N2" s="13" t="s">
        <v>194</v>
      </c>
      <c r="O2" s="13" t="s">
        <v>209</v>
      </c>
      <c r="P2" s="13" t="s">
        <v>210</v>
      </c>
      <c r="Q2" s="13" t="s">
        <v>211</v>
      </c>
      <c r="R2" s="13" t="s">
        <v>212</v>
      </c>
      <c r="S2" s="13" t="s">
        <v>213</v>
      </c>
      <c r="T2" s="13" t="s">
        <v>214</v>
      </c>
      <c r="U2" s="13" t="s">
        <v>215</v>
      </c>
      <c r="V2" s="13" t="s">
        <v>216</v>
      </c>
      <c r="W2" s="13" t="s">
        <v>217</v>
      </c>
      <c r="X2" s="13" t="s">
        <v>218</v>
      </c>
      <c r="Y2" s="13" t="s">
        <v>75</v>
      </c>
      <c r="Z2" s="19" t="s">
        <v>54</v>
      </c>
      <c r="AA2" s="8" t="s">
        <v>24</v>
      </c>
      <c r="AB2" s="12" t="s">
        <v>90</v>
      </c>
      <c r="AC2" s="12" t="s">
        <v>43</v>
      </c>
      <c r="AD2" s="1"/>
      <c r="AE2" s="158" t="s">
        <v>107</v>
      </c>
      <c r="AF2" s="54">
        <v>0</v>
      </c>
    </row>
    <row r="3" spans="2:39" ht="15" customHeight="1" x14ac:dyDescent="0.25">
      <c r="B3" t="s">
        <v>436</v>
      </c>
      <c r="C3" t="s">
        <v>79</v>
      </c>
      <c r="D3" s="37"/>
      <c r="E3" s="61"/>
      <c r="F3" s="61"/>
      <c r="G3" s="61"/>
      <c r="H3" s="61"/>
      <c r="I3" s="61"/>
      <c r="J3" s="61"/>
      <c r="K3" s="61"/>
      <c r="L3" s="61"/>
      <c r="M3" s="61"/>
      <c r="N3" s="61"/>
      <c r="O3" s="55"/>
      <c r="P3" s="55"/>
      <c r="Q3" s="55"/>
      <c r="R3" s="55"/>
      <c r="S3" s="55"/>
      <c r="T3" s="55"/>
      <c r="U3" s="55"/>
      <c r="V3" s="55"/>
      <c r="W3" s="55"/>
      <c r="X3" s="55"/>
      <c r="Y3" s="5">
        <f t="array" ref="Y3">SUMPRODUCT(CLIN2_Labour102[[#This Row],[Man-Days
2020]:[Man-Days
2029]],CLIN2_Labour102[[#This Row],[Lab-rate
2020]:[Lab-rate
2029]])</f>
        <v>0</v>
      </c>
      <c r="Z3" s="9">
        <v>0</v>
      </c>
      <c r="AA3" s="60">
        <f>(CLIN2_Labour102[[#This Row],[Extended cost]]+CLIN2_Labour102[[#This Row],[Expat Allowance (ONLY if applicable)]])*$AF$2</f>
        <v>0</v>
      </c>
      <c r="AB3" s="60">
        <f>CLIN2_Labour102[[#This Row],[Extended cost]]+CLIN2_Labour102[[#This Row],[Expat Allowance (ONLY if applicable)]]+CLIN2_Labour102[[#This Row],[Profit ]]</f>
        <v>0</v>
      </c>
    </row>
    <row r="4" spans="2:39" ht="15" customHeight="1" x14ac:dyDescent="0.25">
      <c r="B4" t="s">
        <v>437</v>
      </c>
      <c r="C4" t="s">
        <v>79</v>
      </c>
      <c r="D4" s="37"/>
      <c r="E4" s="61"/>
      <c r="F4" s="61"/>
      <c r="G4" s="61"/>
      <c r="H4" s="61"/>
      <c r="I4" s="61"/>
      <c r="J4" s="61"/>
      <c r="K4" s="61"/>
      <c r="L4" s="61"/>
      <c r="M4" s="61"/>
      <c r="N4" s="61"/>
      <c r="O4" s="55"/>
      <c r="P4" s="55"/>
      <c r="Q4" s="55"/>
      <c r="R4" s="55"/>
      <c r="S4" s="55"/>
      <c r="T4" s="55"/>
      <c r="U4" s="55"/>
      <c r="V4" s="55"/>
      <c r="W4" s="55"/>
      <c r="X4" s="55"/>
      <c r="Y4" s="5">
        <f t="array" ref="Y4">SUMPRODUCT(CLIN2_Labour102[[#This Row],[Man-Days
2020]:[Man-Days
2029]],CLIN2_Labour102[[#This Row],[Lab-rate
2020]:[Lab-rate
2029]])</f>
        <v>0</v>
      </c>
      <c r="Z4" s="9"/>
      <c r="AA4" s="60">
        <f>(CLIN2_Labour102[[#This Row],[Extended cost]]+CLIN2_Labour102[[#This Row],[Expat Allowance (ONLY if applicable)]])*$AF$2</f>
        <v>0</v>
      </c>
      <c r="AB4" s="60">
        <f>CLIN2_Labour102[[#This Row],[Extended cost]]+CLIN2_Labour102[[#This Row],[Expat Allowance (ONLY if applicable)]]+CLIN2_Labour102[[#This Row],[Profit ]]</f>
        <v>0</v>
      </c>
    </row>
    <row r="5" spans="2:39" ht="15" customHeight="1" x14ac:dyDescent="0.25">
      <c r="B5" t="s">
        <v>438</v>
      </c>
      <c r="C5" t="s">
        <v>79</v>
      </c>
      <c r="D5" s="37"/>
      <c r="E5" s="61"/>
      <c r="F5" s="61"/>
      <c r="G5" s="61"/>
      <c r="H5" s="61"/>
      <c r="I5" s="61"/>
      <c r="J5" s="61"/>
      <c r="K5" s="61"/>
      <c r="L5" s="61"/>
      <c r="M5" s="61"/>
      <c r="N5" s="61"/>
      <c r="O5" s="55"/>
      <c r="P5" s="55"/>
      <c r="Q5" s="55"/>
      <c r="R5" s="55"/>
      <c r="S5" s="55"/>
      <c r="T5" s="55"/>
      <c r="U5" s="55"/>
      <c r="V5" s="55"/>
      <c r="W5" s="55"/>
      <c r="X5" s="55"/>
      <c r="Y5" s="5">
        <f t="array" ref="Y5">SUMPRODUCT(CLIN2_Labour102[[#This Row],[Man-Days
2020]:[Man-Days
2029]],CLIN2_Labour102[[#This Row],[Lab-rate
2020]:[Lab-rate
2029]])</f>
        <v>0</v>
      </c>
      <c r="Z5" s="9"/>
      <c r="AA5" s="60">
        <f>(CLIN2_Labour102[[#This Row],[Extended cost]]+CLIN2_Labour102[[#This Row],[Expat Allowance (ONLY if applicable)]])*$AF$2</f>
        <v>0</v>
      </c>
      <c r="AB5" s="60">
        <f>CLIN2_Labour102[[#This Row],[Extended cost]]+CLIN2_Labour102[[#This Row],[Expat Allowance (ONLY if applicable)]]+CLIN2_Labour102[[#This Row],[Profit ]]</f>
        <v>0</v>
      </c>
    </row>
    <row r="6" spans="2:39" ht="15" customHeight="1" x14ac:dyDescent="0.25">
      <c r="B6" t="s">
        <v>439</v>
      </c>
      <c r="C6" t="s">
        <v>79</v>
      </c>
      <c r="D6" s="37"/>
      <c r="E6" s="61"/>
      <c r="F6" s="61"/>
      <c r="G6" s="61"/>
      <c r="H6" s="61"/>
      <c r="I6" s="61"/>
      <c r="J6" s="61"/>
      <c r="K6" s="61"/>
      <c r="L6" s="61"/>
      <c r="M6" s="61"/>
      <c r="N6" s="61"/>
      <c r="O6" s="55"/>
      <c r="P6" s="55"/>
      <c r="Q6" s="55"/>
      <c r="R6" s="55"/>
      <c r="S6" s="55"/>
      <c r="T6" s="55"/>
      <c r="U6" s="55"/>
      <c r="V6" s="55"/>
      <c r="W6" s="55"/>
      <c r="X6" s="55"/>
      <c r="Y6" s="5">
        <f t="array" ref="Y6">SUMPRODUCT(CLIN2_Labour102[[#This Row],[Man-Days
2020]:[Man-Days
2029]],CLIN2_Labour102[[#This Row],[Lab-rate
2020]:[Lab-rate
2029]])</f>
        <v>0</v>
      </c>
      <c r="Z6" s="9"/>
      <c r="AA6" s="60">
        <f>(CLIN2_Labour102[[#This Row],[Extended cost]]+CLIN2_Labour102[[#This Row],[Expat Allowance (ONLY if applicable)]])*$AF$2</f>
        <v>0</v>
      </c>
      <c r="AB6" s="60">
        <f>CLIN2_Labour102[[#This Row],[Extended cost]]+CLIN2_Labour102[[#This Row],[Expat Allowance (ONLY if applicable)]]+CLIN2_Labour102[[#This Row],[Profit ]]</f>
        <v>0</v>
      </c>
    </row>
    <row r="7" spans="2:39" x14ac:dyDescent="0.25">
      <c r="B7" t="s">
        <v>61</v>
      </c>
      <c r="D7" s="223"/>
      <c r="O7" s="223"/>
      <c r="P7" s="223"/>
      <c r="Q7" s="223"/>
      <c r="R7" s="223"/>
      <c r="S7" s="223"/>
      <c r="T7" s="223"/>
      <c r="U7" s="223"/>
      <c r="V7" s="223"/>
      <c r="W7" s="223"/>
      <c r="X7" s="223"/>
      <c r="Y7" s="223"/>
      <c r="AA7" s="223"/>
      <c r="AB7" s="187">
        <f>SUBTOTAL(109,CLIN2_Labour102[Fully burdened cost])</f>
        <v>0</v>
      </c>
      <c r="AC7" s="223"/>
    </row>
  </sheetData>
  <mergeCells count="1">
    <mergeCell ref="AE1:AF1"/>
  </mergeCells>
  <dataValidations count="2">
    <dataValidation type="list" allowBlank="1" showInputMessage="1" showErrorMessage="1" sqref="B3:B6">
      <formula1>Clin_List</formula1>
    </dataValidation>
    <dataValidation type="list" allowBlank="1" showInputMessage="1" showErrorMessage="1" sqref="D3:D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F7"/>
  <sheetViews>
    <sheetView zoomScaleNormal="100" workbookViewId="0">
      <selection activeCell="D17" sqref="D17"/>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140625" style="7" customWidth="1"/>
    <col min="29" max="29" width="26" customWidth="1"/>
    <col min="30" max="30" width="3.7109375" customWidth="1"/>
  </cols>
  <sheetData>
    <row r="1" spans="2:32" ht="113.25" x14ac:dyDescent="0.25">
      <c r="B1" s="212" t="s">
        <v>420</v>
      </c>
      <c r="C1" s="212" t="s">
        <v>240</v>
      </c>
      <c r="D1" s="212" t="s">
        <v>241</v>
      </c>
      <c r="E1" s="212" t="s">
        <v>237</v>
      </c>
      <c r="F1" s="212" t="s">
        <v>157</v>
      </c>
      <c r="G1" s="212" t="s">
        <v>158</v>
      </c>
      <c r="H1" s="212" t="s">
        <v>159</v>
      </c>
      <c r="I1" s="212" t="s">
        <v>160</v>
      </c>
      <c r="J1" s="212" t="s">
        <v>161</v>
      </c>
      <c r="K1" s="212" t="s">
        <v>162</v>
      </c>
      <c r="L1" s="212" t="s">
        <v>163</v>
      </c>
      <c r="M1" s="212" t="s">
        <v>164</v>
      </c>
      <c r="N1" s="212" t="s">
        <v>165</v>
      </c>
      <c r="O1" s="212" t="s">
        <v>166</v>
      </c>
      <c r="P1" s="212" t="s">
        <v>176</v>
      </c>
      <c r="Q1" s="212" t="s">
        <v>177</v>
      </c>
      <c r="R1" s="212" t="s">
        <v>178</v>
      </c>
      <c r="S1" s="212" t="s">
        <v>179</v>
      </c>
      <c r="T1" s="212" t="s">
        <v>180</v>
      </c>
      <c r="U1" s="212" t="s">
        <v>181</v>
      </c>
      <c r="V1" s="212" t="s">
        <v>182</v>
      </c>
      <c r="W1" s="212" t="s">
        <v>183</v>
      </c>
      <c r="X1" s="212" t="s">
        <v>184</v>
      </c>
      <c r="Y1" s="212" t="s">
        <v>185</v>
      </c>
      <c r="Z1" s="212" t="s">
        <v>242</v>
      </c>
      <c r="AA1" s="212" t="s">
        <v>239</v>
      </c>
      <c r="AB1" s="212" t="s">
        <v>234</v>
      </c>
      <c r="AC1" s="213" t="s">
        <v>235</v>
      </c>
      <c r="AD1" s="214"/>
      <c r="AE1" s="284" t="s">
        <v>111</v>
      </c>
      <c r="AF1" s="284"/>
    </row>
    <row r="2" spans="2:32" ht="30" x14ac:dyDescent="0.25">
      <c r="B2" s="1" t="s">
        <v>12</v>
      </c>
      <c r="C2" s="1" t="s">
        <v>91</v>
      </c>
      <c r="D2" s="38" t="s">
        <v>3</v>
      </c>
      <c r="E2" s="11" t="s">
        <v>89</v>
      </c>
      <c r="F2" s="13" t="s">
        <v>167</v>
      </c>
      <c r="G2" s="13" t="s">
        <v>168</v>
      </c>
      <c r="H2" s="13" t="s">
        <v>169</v>
      </c>
      <c r="I2" s="13" t="s">
        <v>170</v>
      </c>
      <c r="J2" s="13" t="s">
        <v>171</v>
      </c>
      <c r="K2" s="13" t="s">
        <v>172</v>
      </c>
      <c r="L2" s="13" t="s">
        <v>173</v>
      </c>
      <c r="M2" s="13" t="s">
        <v>174</v>
      </c>
      <c r="N2" s="13" t="s">
        <v>175</v>
      </c>
      <c r="O2" s="13" t="s">
        <v>193</v>
      </c>
      <c r="P2" s="13" t="s">
        <v>219</v>
      </c>
      <c r="Q2" s="13" t="s">
        <v>220</v>
      </c>
      <c r="R2" s="13" t="s">
        <v>221</v>
      </c>
      <c r="S2" s="13" t="s">
        <v>222</v>
      </c>
      <c r="T2" s="13" t="s">
        <v>223</v>
      </c>
      <c r="U2" s="13" t="s">
        <v>224</v>
      </c>
      <c r="V2" s="13" t="s">
        <v>225</v>
      </c>
      <c r="W2" s="13" t="s">
        <v>226</v>
      </c>
      <c r="X2" s="13" t="s">
        <v>227</v>
      </c>
      <c r="Y2" s="13" t="s">
        <v>228</v>
      </c>
      <c r="Z2" s="13" t="s">
        <v>75</v>
      </c>
      <c r="AA2" s="13" t="s">
        <v>2</v>
      </c>
      <c r="AB2" s="12" t="s">
        <v>90</v>
      </c>
      <c r="AC2" s="12" t="s">
        <v>43</v>
      </c>
      <c r="AE2" s="158" t="s">
        <v>107</v>
      </c>
      <c r="AF2" s="54">
        <v>0</v>
      </c>
    </row>
    <row r="3" spans="2:32" x14ac:dyDescent="0.25">
      <c r="B3" t="s">
        <v>436</v>
      </c>
      <c r="C3" t="s">
        <v>51</v>
      </c>
      <c r="D3" t="s">
        <v>53</v>
      </c>
      <c r="E3" s="37"/>
      <c r="F3" s="151"/>
      <c r="G3" s="151"/>
      <c r="H3" s="151"/>
      <c r="I3" s="151"/>
      <c r="J3" s="151"/>
      <c r="K3" s="151"/>
      <c r="L3" s="151"/>
      <c r="M3" s="151"/>
      <c r="N3" s="151"/>
      <c r="O3" s="151"/>
      <c r="P3" s="150"/>
      <c r="Q3" s="150"/>
      <c r="R3" s="150"/>
      <c r="S3" s="150"/>
      <c r="T3" s="150"/>
      <c r="U3" s="150"/>
      <c r="V3" s="150"/>
      <c r="W3" s="150"/>
      <c r="X3" s="150"/>
      <c r="Y3" s="150"/>
      <c r="Z3" s="60">
        <f t="array" ref="Z3">SUMPRODUCT(CLIN1_Material11[[#This Row],[Quantity
2020]:[Quantity
2029]],CLIN1_Material11[[#This Row],[Unit cost
2020]:[Unit cost
2029]])</f>
        <v>0</v>
      </c>
      <c r="AA3" s="60">
        <f>CLIN1_Material11[[#This Row],[Extended cost]]*$AF$2</f>
        <v>0</v>
      </c>
      <c r="AB3" s="60">
        <f>CLIN1_Material11[[#This Row],[Extended cost]]+CLIN1_Material11[[#This Row],[Profit]]</f>
        <v>0</v>
      </c>
      <c r="AC3" s="7"/>
    </row>
    <row r="4" spans="2:32" x14ac:dyDescent="0.25">
      <c r="B4" t="s">
        <v>437</v>
      </c>
      <c r="C4" t="s">
        <v>51</v>
      </c>
      <c r="D4" t="s">
        <v>53</v>
      </c>
      <c r="E4" s="37"/>
      <c r="F4" s="151"/>
      <c r="G4" s="151"/>
      <c r="H4" s="151"/>
      <c r="I4" s="151"/>
      <c r="J4" s="151"/>
      <c r="K4" s="151"/>
      <c r="L4" s="151"/>
      <c r="M4" s="151"/>
      <c r="N4" s="151"/>
      <c r="O4" s="151"/>
      <c r="P4" s="150"/>
      <c r="Q4" s="150"/>
      <c r="R4" s="150"/>
      <c r="S4" s="150"/>
      <c r="T4" s="150"/>
      <c r="U4" s="150"/>
      <c r="V4" s="150"/>
      <c r="W4" s="150"/>
      <c r="X4" s="150"/>
      <c r="Y4" s="150"/>
      <c r="Z4" s="60">
        <f t="array" ref="Z4">SUMPRODUCT(CLIN1_Material11[[#This Row],[Quantity
2020]:[Quantity
2029]],CLIN1_Material11[[#This Row],[Unit cost
2020]:[Unit cost
2029]])</f>
        <v>0</v>
      </c>
      <c r="AA4" s="60">
        <f>CLIN1_Material11[[#This Row],[Extended cost]]*$AF$2</f>
        <v>0</v>
      </c>
      <c r="AB4" s="60">
        <f>CLIN1_Material11[[#This Row],[Extended cost]]+CLIN1_Material11[[#This Row],[Profit]]</f>
        <v>0</v>
      </c>
      <c r="AC4" s="7"/>
    </row>
    <row r="5" spans="2:32" x14ac:dyDescent="0.25">
      <c r="B5" t="s">
        <v>438</v>
      </c>
      <c r="C5" t="s">
        <v>51</v>
      </c>
      <c r="D5" t="s">
        <v>53</v>
      </c>
      <c r="E5" s="37"/>
      <c r="F5" s="151"/>
      <c r="G5" s="151"/>
      <c r="H5" s="151"/>
      <c r="I5" s="151"/>
      <c r="J5" s="151"/>
      <c r="K5" s="151"/>
      <c r="L5" s="151"/>
      <c r="M5" s="151"/>
      <c r="N5" s="151"/>
      <c r="O5" s="151"/>
      <c r="P5" s="150"/>
      <c r="Q5" s="150"/>
      <c r="R5" s="150"/>
      <c r="S5" s="150"/>
      <c r="T5" s="150"/>
      <c r="U5" s="150"/>
      <c r="V5" s="150"/>
      <c r="W5" s="150"/>
      <c r="X5" s="150"/>
      <c r="Y5" s="150"/>
      <c r="Z5" s="60">
        <f t="array" ref="Z5">SUMPRODUCT(CLIN1_Material11[[#This Row],[Quantity
2020]:[Quantity
2029]],CLIN1_Material11[[#This Row],[Unit cost
2020]:[Unit cost
2029]])</f>
        <v>0</v>
      </c>
      <c r="AA5" s="60">
        <f>CLIN1_Material11[[#This Row],[Extended cost]]*$AF$2</f>
        <v>0</v>
      </c>
      <c r="AB5" s="60">
        <f>CLIN1_Material11[[#This Row],[Extended cost]]+CLIN1_Material11[[#This Row],[Profit]]</f>
        <v>0</v>
      </c>
      <c r="AC5" s="7"/>
    </row>
    <row r="6" spans="2:32" x14ac:dyDescent="0.25">
      <c r="B6" t="s">
        <v>439</v>
      </c>
      <c r="C6" t="s">
        <v>51</v>
      </c>
      <c r="D6" t="s">
        <v>53</v>
      </c>
      <c r="E6" s="37"/>
      <c r="F6" s="151"/>
      <c r="G6" s="151"/>
      <c r="H6" s="151"/>
      <c r="I6" s="151"/>
      <c r="J6" s="151"/>
      <c r="K6" s="151"/>
      <c r="L6" s="151"/>
      <c r="M6" s="151"/>
      <c r="N6" s="151"/>
      <c r="O6" s="151"/>
      <c r="P6" s="150"/>
      <c r="Q6" s="150"/>
      <c r="R6" s="150"/>
      <c r="S6" s="150"/>
      <c r="T6" s="150"/>
      <c r="U6" s="150"/>
      <c r="V6" s="150"/>
      <c r="W6" s="150"/>
      <c r="X6" s="150"/>
      <c r="Y6" s="150"/>
      <c r="Z6" s="60">
        <f t="array" ref="Z6">SUMPRODUCT(CLIN1_Material11[[#This Row],[Quantity
2020]:[Quantity
2029]],CLIN1_Material11[[#This Row],[Unit cost
2020]:[Unit cost
2029]])</f>
        <v>0</v>
      </c>
      <c r="AA6" s="60">
        <f>CLIN1_Material11[[#This Row],[Extended cost]]*$AF$2</f>
        <v>0</v>
      </c>
      <c r="AB6" s="60">
        <f>CLIN1_Material11[[#This Row],[Extended cost]]+CLIN1_Material11[[#This Row],[Profit]]</f>
        <v>0</v>
      </c>
      <c r="AC6" s="7"/>
    </row>
    <row r="7" spans="2:32" x14ac:dyDescent="0.25">
      <c r="B7" t="s">
        <v>61</v>
      </c>
      <c r="F7" s="223"/>
      <c r="P7" s="223"/>
      <c r="Q7" s="223"/>
      <c r="R7" s="223"/>
      <c r="S7" s="223"/>
      <c r="T7" s="223"/>
      <c r="U7" s="223"/>
      <c r="V7" s="223"/>
      <c r="W7" s="223"/>
      <c r="X7" s="223"/>
      <c r="Y7" s="223"/>
      <c r="Z7" s="187"/>
      <c r="AA7" s="187"/>
      <c r="AB7" s="187">
        <f>SUBTOTAL(109,CLIN1_Material11[Fully burdened cost])</f>
        <v>0</v>
      </c>
      <c r="AC7" s="223"/>
    </row>
  </sheetData>
  <mergeCells count="1">
    <mergeCell ref="AE1:AF1"/>
  </mergeCells>
  <dataValidations count="2">
    <dataValidation type="list" allowBlank="1" showInputMessage="1" showErrorMessage="1" sqref="B3:B6">
      <formula1>Clin_List</formula1>
    </dataValidation>
    <dataValidation type="list" allowBlank="1" showInputMessage="1" showErrorMessage="1" sqref="E3:E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P7"/>
  <sheetViews>
    <sheetView zoomScaleNormal="100" workbookViewId="0">
      <selection activeCell="B1" sqref="B1"/>
    </sheetView>
  </sheetViews>
  <sheetFormatPr defaultRowHeight="15" x14ac:dyDescent="0.25"/>
  <cols>
    <col min="1" max="1" width="1.7109375" customWidth="1"/>
    <col min="2" max="2" width="20.710937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3.28515625" customWidth="1"/>
    <col min="11" max="11" width="16.28515625" bestFit="1" customWidth="1"/>
    <col min="12" max="12" width="17" customWidth="1"/>
    <col min="13" max="13" width="12.140625" bestFit="1" customWidth="1"/>
    <col min="14" max="14" width="3.7109375" customWidth="1"/>
  </cols>
  <sheetData>
    <row r="1" spans="2:16" ht="113.25" x14ac:dyDescent="0.25">
      <c r="B1" s="212" t="s">
        <v>420</v>
      </c>
      <c r="C1" s="212" t="s">
        <v>243</v>
      </c>
      <c r="D1" s="212" t="s">
        <v>244</v>
      </c>
      <c r="E1" s="212" t="s">
        <v>237</v>
      </c>
      <c r="F1" s="212" t="s">
        <v>245</v>
      </c>
      <c r="G1" s="212" t="s">
        <v>246</v>
      </c>
      <c r="H1" s="212" t="s">
        <v>247</v>
      </c>
      <c r="I1" s="212" t="s">
        <v>248</v>
      </c>
      <c r="J1" s="212" t="s">
        <v>249</v>
      </c>
      <c r="K1" s="212" t="s">
        <v>230</v>
      </c>
      <c r="L1" s="212" t="s">
        <v>239</v>
      </c>
      <c r="M1" s="212" t="s">
        <v>112</v>
      </c>
      <c r="N1" s="214"/>
      <c r="O1" s="284" t="s">
        <v>229</v>
      </c>
      <c r="P1" s="284"/>
    </row>
    <row r="2" spans="2:16" s="2" customFormat="1" ht="30" x14ac:dyDescent="0.25">
      <c r="B2" s="3" t="s">
        <v>12</v>
      </c>
      <c r="C2" s="3" t="s">
        <v>76</v>
      </c>
      <c r="D2" s="3" t="s">
        <v>5</v>
      </c>
      <c r="E2" s="3" t="s">
        <v>0</v>
      </c>
      <c r="F2" s="3" t="s">
        <v>188</v>
      </c>
      <c r="G2" s="3" t="s">
        <v>187</v>
      </c>
      <c r="H2" s="3" t="s">
        <v>186</v>
      </c>
      <c r="I2" s="3" t="s">
        <v>114</v>
      </c>
      <c r="J2" s="30" t="s">
        <v>7</v>
      </c>
      <c r="K2" s="30" t="s">
        <v>75</v>
      </c>
      <c r="L2" s="30" t="s">
        <v>2</v>
      </c>
      <c r="M2" s="30" t="s">
        <v>21</v>
      </c>
      <c r="N2" s="30"/>
      <c r="O2" s="158" t="s">
        <v>107</v>
      </c>
      <c r="P2" s="54">
        <v>0</v>
      </c>
    </row>
    <row r="3" spans="2:16" x14ac:dyDescent="0.25">
      <c r="B3" t="s">
        <v>436</v>
      </c>
      <c r="C3" t="s">
        <v>80</v>
      </c>
      <c r="E3" s="5"/>
      <c r="F3" s="61"/>
      <c r="G3" s="61"/>
      <c r="H3" s="61"/>
      <c r="I3" s="60"/>
      <c r="J3" s="60"/>
      <c r="K3" s="211">
        <f>Table3812[[#This Row],[Nr of
trips]]*Table3812[[#This Row],[Nr of
people]]*Table3812[[#This Row],[Cost per roundtrip]]+Table3812[[#This Row],[Nr of
trips]]*Table3812[[#This Row],[Nr of
people]]*Table3812[[#This Row],[Nr of Days
per trip]]*Table3812[[#This Row],[Per Diem]]</f>
        <v>0</v>
      </c>
      <c r="L3" s="60">
        <f>Table3812[[#This Row],[Extended cost]]*$P$2</f>
        <v>0</v>
      </c>
      <c r="M3" s="60">
        <f>Table3812[[#This Row],[Extended cost]]+Table3812[[#This Row],[Profit]]</f>
        <v>0</v>
      </c>
    </row>
    <row r="4" spans="2:16" x14ac:dyDescent="0.25">
      <c r="B4" t="s">
        <v>437</v>
      </c>
      <c r="C4" t="s">
        <v>80</v>
      </c>
      <c r="E4" s="5"/>
      <c r="F4" s="61"/>
      <c r="G4" s="61"/>
      <c r="H4" s="61"/>
      <c r="I4" s="60"/>
      <c r="J4" s="60"/>
      <c r="K4" s="211">
        <f>Table3812[[#This Row],[Nr of
trips]]*Table3812[[#This Row],[Nr of
people]]*Table3812[[#This Row],[Cost per roundtrip]]+Table3812[[#This Row],[Nr of
trips]]*Table3812[[#This Row],[Nr of
people]]*Table3812[[#This Row],[Nr of Days
per trip]]*Table3812[[#This Row],[Per Diem]]</f>
        <v>0</v>
      </c>
      <c r="L4" s="60">
        <f>Table3812[[#This Row],[Extended cost]]*$P$2</f>
        <v>0</v>
      </c>
      <c r="M4" s="60">
        <f>Table3812[[#This Row],[Extended cost]]+Table3812[[#This Row],[Profit]]</f>
        <v>0</v>
      </c>
    </row>
    <row r="5" spans="2:16" x14ac:dyDescent="0.25">
      <c r="B5" t="s">
        <v>438</v>
      </c>
      <c r="C5" t="s">
        <v>80</v>
      </c>
      <c r="E5" s="39"/>
      <c r="F5" s="61"/>
      <c r="G5" s="61"/>
      <c r="H5" s="61"/>
      <c r="I5" s="60"/>
      <c r="J5" s="60"/>
      <c r="K5" s="211">
        <f>Table3812[[#This Row],[Nr of
trips]]*Table3812[[#This Row],[Nr of
people]]*Table3812[[#This Row],[Cost per roundtrip]]+Table3812[[#This Row],[Nr of
trips]]*Table3812[[#This Row],[Nr of
people]]*Table3812[[#This Row],[Nr of Days
per trip]]*Table3812[[#This Row],[Per Diem]]</f>
        <v>0</v>
      </c>
      <c r="L5" s="60">
        <f>Table3812[[#This Row],[Extended cost]]*$P$2</f>
        <v>0</v>
      </c>
      <c r="M5" s="60">
        <f>Table3812[[#This Row],[Extended cost]]+Table3812[[#This Row],[Profit]]</f>
        <v>0</v>
      </c>
    </row>
    <row r="6" spans="2:16" x14ac:dyDescent="0.25">
      <c r="B6" t="s">
        <v>439</v>
      </c>
      <c r="C6" t="s">
        <v>80</v>
      </c>
      <c r="E6" s="39"/>
      <c r="F6" s="61"/>
      <c r="G6" s="61"/>
      <c r="H6" s="61"/>
      <c r="I6" s="60"/>
      <c r="J6" s="60"/>
      <c r="K6" s="211">
        <f>Table3812[[#This Row],[Nr of
trips]]*Table3812[[#This Row],[Nr of
people]]*Table3812[[#This Row],[Cost per roundtrip]]+Table3812[[#This Row],[Nr of
trips]]*Table3812[[#This Row],[Nr of
people]]*Table3812[[#This Row],[Nr of Days
per trip]]*Table3812[[#This Row],[Per Diem]]</f>
        <v>0</v>
      </c>
      <c r="L6" s="60">
        <f>Table3812[[#This Row],[Extended cost]]*$P$2</f>
        <v>0</v>
      </c>
      <c r="M6" s="60">
        <f>Table3812[[#This Row],[Extended cost]]+Table3812[[#This Row],[Profit]]</f>
        <v>0</v>
      </c>
    </row>
    <row r="7" spans="2:16" x14ac:dyDescent="0.25">
      <c r="B7" t="s">
        <v>61</v>
      </c>
      <c r="I7" s="187"/>
      <c r="J7" s="187"/>
      <c r="K7" s="187"/>
      <c r="L7" s="187"/>
      <c r="M7" s="187">
        <f>SUBTOTAL(109,Table3812[Total Cost])</f>
        <v>0</v>
      </c>
    </row>
  </sheetData>
  <mergeCells count="1">
    <mergeCell ref="O1:P1"/>
  </mergeCells>
  <dataValidations count="2">
    <dataValidation type="list" allowBlank="1" showInputMessage="1" showErrorMessage="1" sqref="B3:B6">
      <formula1>Clin_List</formula1>
    </dataValidation>
    <dataValidation type="list" allowBlank="1" showInputMessage="1" showErrorMessage="1" sqref="E3:E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O7"/>
  <sheetViews>
    <sheetView zoomScaleNormal="100" workbookViewId="0">
      <selection activeCell="B1" sqref="B1"/>
    </sheetView>
  </sheetViews>
  <sheetFormatPr defaultRowHeight="15" x14ac:dyDescent="0.25"/>
  <cols>
    <col min="1" max="1" width="1.7109375" customWidth="1"/>
    <col min="2" max="2" width="20.7109375" customWidth="1"/>
    <col min="3" max="3" width="26.85546875" bestFit="1" customWidth="1"/>
    <col min="4" max="4" width="19.28515625" bestFit="1" customWidth="1"/>
    <col min="5" max="5" width="13.28515625" customWidth="1"/>
    <col min="6" max="6" width="17.140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x14ac:dyDescent="0.25">
      <c r="B1" s="212" t="s">
        <v>420</v>
      </c>
      <c r="C1" s="212" t="s">
        <v>250</v>
      </c>
      <c r="D1" s="212" t="s">
        <v>251</v>
      </c>
      <c r="E1" s="212" t="s">
        <v>252</v>
      </c>
      <c r="F1" s="212" t="s">
        <v>237</v>
      </c>
      <c r="G1" s="212" t="s">
        <v>253</v>
      </c>
      <c r="H1" s="212" t="s">
        <v>254</v>
      </c>
      <c r="I1" s="212" t="s">
        <v>255</v>
      </c>
      <c r="J1" s="212" t="s">
        <v>230</v>
      </c>
      <c r="K1" s="212" t="s">
        <v>233</v>
      </c>
      <c r="L1" s="212" t="s">
        <v>113</v>
      </c>
      <c r="M1" s="214"/>
      <c r="N1" s="284" t="s">
        <v>231</v>
      </c>
      <c r="O1" s="284"/>
    </row>
    <row r="2" spans="2:15" ht="30" x14ac:dyDescent="0.25">
      <c r="B2" s="1" t="s">
        <v>12</v>
      </c>
      <c r="C2" s="1" t="s">
        <v>55</v>
      </c>
      <c r="D2" s="1" t="s">
        <v>3</v>
      </c>
      <c r="E2" s="1" t="s">
        <v>5</v>
      </c>
      <c r="F2" s="3" t="s">
        <v>0</v>
      </c>
      <c r="G2" s="3" t="s">
        <v>232</v>
      </c>
      <c r="H2" s="1" t="s">
        <v>1</v>
      </c>
      <c r="I2" s="1" t="s">
        <v>4</v>
      </c>
      <c r="J2" s="30" t="s">
        <v>75</v>
      </c>
      <c r="K2" s="30" t="s">
        <v>2</v>
      </c>
      <c r="L2" s="6" t="s">
        <v>21</v>
      </c>
      <c r="N2" s="158" t="s">
        <v>107</v>
      </c>
      <c r="O2" s="54">
        <v>0</v>
      </c>
    </row>
    <row r="3" spans="2:15" x14ac:dyDescent="0.25">
      <c r="B3" t="s">
        <v>436</v>
      </c>
      <c r="C3" t="s">
        <v>81</v>
      </c>
      <c r="E3" s="8"/>
      <c r="F3" s="37"/>
      <c r="G3" s="37"/>
      <c r="H3" s="61"/>
      <c r="I3" s="60"/>
      <c r="J3" s="60">
        <f>Table12[[#This Row],[Quantity]]*Table12[[#This Row],[Unit cost ]]</f>
        <v>0</v>
      </c>
      <c r="K3" s="60">
        <f>Table12[[#This Row],[Extended cost]]*$O$2</f>
        <v>0</v>
      </c>
      <c r="L3" s="60">
        <f>Table12[[#This Row],[Extended cost]]+Table12[[#This Row],[Profit]]</f>
        <v>0</v>
      </c>
    </row>
    <row r="4" spans="2:15" x14ac:dyDescent="0.25">
      <c r="B4" t="s">
        <v>437</v>
      </c>
      <c r="C4" t="s">
        <v>81</v>
      </c>
      <c r="E4" s="8"/>
      <c r="F4" s="37"/>
      <c r="G4" s="62"/>
      <c r="H4" s="61"/>
      <c r="I4" s="60"/>
      <c r="J4" s="60">
        <f>Table12[[#This Row],[Quantity]]*Table12[[#This Row],[Unit cost ]]</f>
        <v>0</v>
      </c>
      <c r="K4" s="60">
        <f>Table12[[#This Row],[Extended cost]]*$O$2</f>
        <v>0</v>
      </c>
      <c r="L4" s="60">
        <f>Table12[[#This Row],[Extended cost]]+Table12[[#This Row],[Profit]]</f>
        <v>0</v>
      </c>
    </row>
    <row r="5" spans="2:15" x14ac:dyDescent="0.25">
      <c r="B5" t="s">
        <v>438</v>
      </c>
      <c r="C5" t="s">
        <v>81</v>
      </c>
      <c r="E5" s="8"/>
      <c r="F5" s="37"/>
      <c r="G5" s="62"/>
      <c r="H5" s="61"/>
      <c r="I5" s="60"/>
      <c r="J5" s="60">
        <f>Table12[[#This Row],[Quantity]]*Table12[[#This Row],[Unit cost ]]</f>
        <v>0</v>
      </c>
      <c r="K5" s="60">
        <f>Table12[[#This Row],[Extended cost]]*$O$2</f>
        <v>0</v>
      </c>
      <c r="L5" s="60">
        <f>Table12[[#This Row],[Extended cost]]+Table12[[#This Row],[Profit]]</f>
        <v>0</v>
      </c>
    </row>
    <row r="6" spans="2:15" x14ac:dyDescent="0.25">
      <c r="B6" t="s">
        <v>439</v>
      </c>
      <c r="C6" t="s">
        <v>81</v>
      </c>
      <c r="E6" s="8"/>
      <c r="F6" s="37"/>
      <c r="G6" s="62"/>
      <c r="H6" s="61"/>
      <c r="I6" s="60"/>
      <c r="J6" s="60">
        <f>Table12[[#This Row],[Quantity]]*Table12[[#This Row],[Unit cost ]]</f>
        <v>0</v>
      </c>
      <c r="K6" s="60">
        <f>Table12[[#This Row],[Extended cost]]*$O$2</f>
        <v>0</v>
      </c>
      <c r="L6" s="60">
        <f>Table12[[#This Row],[Extended cost]]+Table12[[#This Row],[Profit]]</f>
        <v>0</v>
      </c>
    </row>
    <row r="7" spans="2:15" x14ac:dyDescent="0.25">
      <c r="B7" t="s">
        <v>61</v>
      </c>
      <c r="I7" s="187"/>
      <c r="J7" s="187"/>
      <c r="K7" s="187"/>
      <c r="L7" s="187">
        <f>SUBTOTAL(109,Table12[Total Cost])</f>
        <v>0</v>
      </c>
    </row>
  </sheetData>
  <mergeCells count="1">
    <mergeCell ref="N1:O1"/>
  </mergeCells>
  <dataValidations count="2">
    <dataValidation type="list" allowBlank="1" showInputMessage="1" showErrorMessage="1" sqref="B3:B6">
      <formula1>Clin_List</formula1>
    </dataValidation>
    <dataValidation type="list" allowBlank="1" showInputMessage="1" showErrorMessage="1" sqref="F3:F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H34"/>
  <sheetViews>
    <sheetView zoomScaleNormal="100" workbookViewId="0">
      <selection activeCell="B1" sqref="B1"/>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140625" bestFit="1" customWidth="1"/>
    <col min="9" max="9" width="50" bestFit="1" customWidth="1"/>
    <col min="10" max="10" width="3.5703125" bestFit="1" customWidth="1"/>
  </cols>
  <sheetData>
    <row r="1" spans="2:8" ht="48.75" x14ac:dyDescent="0.25">
      <c r="B1" s="50" t="s">
        <v>420</v>
      </c>
      <c r="C1" s="50" t="s">
        <v>99</v>
      </c>
      <c r="D1" s="50" t="s">
        <v>101</v>
      </c>
      <c r="F1" s="174" t="s">
        <v>95</v>
      </c>
      <c r="G1" s="40"/>
      <c r="H1" s="40"/>
    </row>
    <row r="2" spans="2:8" x14ac:dyDescent="0.25">
      <c r="B2" s="49" t="s">
        <v>14</v>
      </c>
      <c r="C2" s="49" t="s">
        <v>100</v>
      </c>
      <c r="D2" s="49" t="s">
        <v>22</v>
      </c>
      <c r="F2" s="44" t="s">
        <v>9</v>
      </c>
      <c r="G2" s="44" t="s">
        <v>10</v>
      </c>
      <c r="H2" s="44"/>
    </row>
    <row r="3" spans="2:8" x14ac:dyDescent="0.25">
      <c r="B3" s="161" t="s">
        <v>102</v>
      </c>
      <c r="C3" s="161"/>
      <c r="D3" s="162">
        <v>0</v>
      </c>
      <c r="F3" s="45" t="s">
        <v>77</v>
      </c>
      <c r="G3" s="45"/>
      <c r="H3" s="46">
        <v>0.02</v>
      </c>
    </row>
    <row r="4" spans="2:8" x14ac:dyDescent="0.25">
      <c r="B4" s="161" t="s">
        <v>102</v>
      </c>
      <c r="C4" s="161"/>
      <c r="D4" s="162">
        <v>0</v>
      </c>
      <c r="F4" s="45" t="s">
        <v>52</v>
      </c>
      <c r="G4" s="45"/>
      <c r="H4" s="46">
        <v>0.02</v>
      </c>
    </row>
    <row r="5" spans="2:8" x14ac:dyDescent="0.25">
      <c r="B5" s="161" t="s">
        <v>102</v>
      </c>
      <c r="C5" s="161"/>
      <c r="D5" s="162">
        <v>0</v>
      </c>
      <c r="F5" s="45" t="s">
        <v>17</v>
      </c>
      <c r="G5" s="45"/>
      <c r="H5" s="46">
        <v>0.02</v>
      </c>
    </row>
    <row r="6" spans="2:8" ht="23.25" x14ac:dyDescent="0.25">
      <c r="B6" s="161"/>
      <c r="C6" s="161"/>
      <c r="D6" s="162"/>
      <c r="F6" s="45" t="s">
        <v>96</v>
      </c>
      <c r="G6" s="184" t="s">
        <v>115</v>
      </c>
      <c r="H6" s="46" t="s">
        <v>97</v>
      </c>
    </row>
    <row r="7" spans="2:8" x14ac:dyDescent="0.25">
      <c r="B7" s="161"/>
      <c r="C7" s="161"/>
      <c r="D7" s="163"/>
    </row>
    <row r="8" spans="2:8" x14ac:dyDescent="0.25">
      <c r="B8" s="161"/>
      <c r="C8" s="161"/>
      <c r="D8" s="163"/>
    </row>
    <row r="9" spans="2:8" x14ac:dyDescent="0.25">
      <c r="B9" s="161"/>
      <c r="C9" s="161"/>
      <c r="D9" s="162"/>
    </row>
    <row r="10" spans="2:8" s="2" customFormat="1" x14ac:dyDescent="0.25">
      <c r="B10"/>
      <c r="C10"/>
      <c r="D10"/>
      <c r="E10" s="3"/>
      <c r="F10" s="3"/>
      <c r="G10" s="3"/>
    </row>
    <row r="11" spans="2:8" x14ac:dyDescent="0.25">
      <c r="B11" s="47" t="s">
        <v>98</v>
      </c>
      <c r="C11" s="3"/>
      <c r="D11" s="3"/>
    </row>
    <row r="12" spans="2:8" x14ac:dyDescent="0.25">
      <c r="B12" s="48" t="s">
        <v>52</v>
      </c>
      <c r="C12" s="7"/>
    </row>
    <row r="13" spans="2:8" x14ac:dyDescent="0.25">
      <c r="B13" s="48" t="s">
        <v>77</v>
      </c>
    </row>
    <row r="14" spans="2:8" x14ac:dyDescent="0.25">
      <c r="B14" s="48" t="s">
        <v>11</v>
      </c>
    </row>
    <row r="15" spans="2:8" x14ac:dyDescent="0.25">
      <c r="B15" s="48" t="s">
        <v>78</v>
      </c>
    </row>
    <row r="16" spans="2:8" x14ac:dyDescent="0.25">
      <c r="B16" s="48" t="s">
        <v>93</v>
      </c>
    </row>
    <row r="17" spans="2:7" x14ac:dyDescent="0.25">
      <c r="B17" s="48" t="s">
        <v>94</v>
      </c>
    </row>
    <row r="19" spans="2:7" ht="15.75" thickBot="1" x14ac:dyDescent="0.3"/>
    <row r="20" spans="2:7" ht="15.75" thickBot="1" x14ac:dyDescent="0.3">
      <c r="B20" s="173" t="s">
        <v>95</v>
      </c>
    </row>
    <row r="21" spans="2:7" x14ac:dyDescent="0.25">
      <c r="B21" s="175"/>
      <c r="C21" s="176"/>
      <c r="D21" s="177" t="s">
        <v>205</v>
      </c>
      <c r="E21" s="178"/>
      <c r="F21" s="178"/>
      <c r="G21" s="179"/>
    </row>
    <row r="22" spans="2:7" ht="15.75" thickBot="1" x14ac:dyDescent="0.3">
      <c r="B22" s="180" t="s">
        <v>8</v>
      </c>
      <c r="C22" s="181" t="s">
        <v>0</v>
      </c>
      <c r="D22" s="182">
        <v>2020</v>
      </c>
      <c r="E22" s="182">
        <v>2021</v>
      </c>
      <c r="F22" s="182">
        <v>2022</v>
      </c>
      <c r="G22" s="183">
        <v>2023</v>
      </c>
    </row>
    <row r="23" spans="2:7" x14ac:dyDescent="0.25">
      <c r="B23" s="166" t="s">
        <v>204</v>
      </c>
      <c r="C23" s="167" t="s">
        <v>25</v>
      </c>
      <c r="D23" s="168" t="s">
        <v>195</v>
      </c>
      <c r="E23" s="168" t="s">
        <v>195</v>
      </c>
      <c r="F23" s="168" t="s">
        <v>195</v>
      </c>
      <c r="G23" s="169" t="s">
        <v>195</v>
      </c>
    </row>
    <row r="24" spans="2:7" x14ac:dyDescent="0.25">
      <c r="B24" s="166" t="s">
        <v>197</v>
      </c>
      <c r="C24" s="167" t="s">
        <v>25</v>
      </c>
      <c r="D24" s="168" t="s">
        <v>195</v>
      </c>
      <c r="E24" s="168" t="s">
        <v>195</v>
      </c>
      <c r="F24" s="168" t="s">
        <v>195</v>
      </c>
      <c r="G24" s="169" t="s">
        <v>195</v>
      </c>
    </row>
    <row r="25" spans="2:7" x14ac:dyDescent="0.25">
      <c r="B25" s="166" t="s">
        <v>198</v>
      </c>
      <c r="C25" s="167" t="s">
        <v>25</v>
      </c>
      <c r="D25" s="168" t="s">
        <v>195</v>
      </c>
      <c r="E25" s="168" t="s">
        <v>195</v>
      </c>
      <c r="F25" s="168" t="s">
        <v>195</v>
      </c>
      <c r="G25" s="169" t="s">
        <v>195</v>
      </c>
    </row>
    <row r="26" spans="2:7" x14ac:dyDescent="0.25">
      <c r="B26" s="166" t="s">
        <v>199</v>
      </c>
      <c r="C26" s="167" t="s">
        <v>25</v>
      </c>
      <c r="D26" s="168" t="s">
        <v>195</v>
      </c>
      <c r="E26" s="168" t="s">
        <v>195</v>
      </c>
      <c r="F26" s="168" t="s">
        <v>195</v>
      </c>
      <c r="G26" s="169" t="s">
        <v>195</v>
      </c>
    </row>
    <row r="27" spans="2:7" x14ac:dyDescent="0.25">
      <c r="B27" s="166" t="s">
        <v>196</v>
      </c>
      <c r="C27" s="167" t="s">
        <v>25</v>
      </c>
      <c r="D27" s="168" t="s">
        <v>195</v>
      </c>
      <c r="E27" s="168" t="s">
        <v>195</v>
      </c>
      <c r="F27" s="168" t="s">
        <v>195</v>
      </c>
      <c r="G27" s="169" t="s">
        <v>195</v>
      </c>
    </row>
    <row r="28" spans="2:7" x14ac:dyDescent="0.25">
      <c r="B28" s="166" t="s">
        <v>200</v>
      </c>
      <c r="C28" s="167" t="s">
        <v>25</v>
      </c>
      <c r="D28" s="168" t="s">
        <v>195</v>
      </c>
      <c r="E28" s="168" t="s">
        <v>195</v>
      </c>
      <c r="F28" s="168" t="s">
        <v>195</v>
      </c>
      <c r="G28" s="169" t="s">
        <v>195</v>
      </c>
    </row>
    <row r="29" spans="2:7" x14ac:dyDescent="0.25">
      <c r="B29" s="166" t="s">
        <v>201</v>
      </c>
      <c r="C29" s="167" t="s">
        <v>25</v>
      </c>
      <c r="D29" s="168" t="s">
        <v>195</v>
      </c>
      <c r="E29" s="168" t="s">
        <v>195</v>
      </c>
      <c r="F29" s="168" t="s">
        <v>195</v>
      </c>
      <c r="G29" s="169" t="s">
        <v>195</v>
      </c>
    </row>
    <row r="30" spans="2:7" x14ac:dyDescent="0.25">
      <c r="B30" s="166" t="s">
        <v>202</v>
      </c>
      <c r="C30" s="167" t="s">
        <v>25</v>
      </c>
      <c r="D30" s="168" t="s">
        <v>195</v>
      </c>
      <c r="E30" s="168" t="s">
        <v>195</v>
      </c>
      <c r="F30" s="168" t="s">
        <v>195</v>
      </c>
      <c r="G30" s="169" t="s">
        <v>195</v>
      </c>
    </row>
    <row r="31" spans="2:7" x14ac:dyDescent="0.25">
      <c r="B31" s="166" t="s">
        <v>203</v>
      </c>
      <c r="C31" s="167" t="s">
        <v>25</v>
      </c>
      <c r="D31" s="168" t="s">
        <v>195</v>
      </c>
      <c r="E31" s="168" t="s">
        <v>195</v>
      </c>
      <c r="F31" s="168" t="s">
        <v>195</v>
      </c>
      <c r="G31" s="169" t="s">
        <v>195</v>
      </c>
    </row>
    <row r="32" spans="2:7" x14ac:dyDescent="0.25">
      <c r="B32" s="170" t="s">
        <v>195</v>
      </c>
      <c r="C32" s="167" t="s">
        <v>25</v>
      </c>
      <c r="D32" s="168" t="s">
        <v>195</v>
      </c>
      <c r="E32" s="168" t="s">
        <v>195</v>
      </c>
      <c r="F32" s="168" t="s">
        <v>195</v>
      </c>
      <c r="G32" s="169" t="s">
        <v>195</v>
      </c>
    </row>
    <row r="33" spans="2:7" x14ac:dyDescent="0.25">
      <c r="B33" s="166" t="s">
        <v>195</v>
      </c>
      <c r="C33" s="167" t="s">
        <v>25</v>
      </c>
      <c r="D33" s="168" t="s">
        <v>195</v>
      </c>
      <c r="E33" s="168" t="s">
        <v>195</v>
      </c>
      <c r="F33" s="168" t="s">
        <v>195</v>
      </c>
      <c r="G33" s="169" t="s">
        <v>195</v>
      </c>
    </row>
    <row r="34" spans="2:7" ht="15.75" thickBot="1" x14ac:dyDescent="0.3">
      <c r="B34" s="164" t="s">
        <v>195</v>
      </c>
      <c r="C34" s="165" t="s">
        <v>25</v>
      </c>
      <c r="D34" s="171" t="s">
        <v>195</v>
      </c>
      <c r="E34" s="171" t="s">
        <v>195</v>
      </c>
      <c r="F34" s="171" t="s">
        <v>195</v>
      </c>
      <c r="G34" s="172" t="s">
        <v>195</v>
      </c>
    </row>
  </sheetData>
  <dataValidations disablePrompts="1" count="1">
    <dataValidation type="list" allowBlank="1" showInputMessage="1" showErrorMessage="1" sqref="C23:C34">
      <formula1>rngCurrencies</formula1>
    </dataValidation>
  </dataValidations>
  <pageMargins left="0.70866141732283472" right="0.70866141732283472" top="0.74803149606299213" bottom="0.74803149606299213" header="0.31496062992125984" footer="0.31496062992125984"/>
  <pageSetup paperSize="9" scale="44" fitToHeight="3"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3"/>
  <sheetViews>
    <sheetView workbookViewId="0">
      <selection activeCell="A8" sqref="A8:A11"/>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140625" bestFit="1" customWidth="1"/>
  </cols>
  <sheetData>
    <row r="1" spans="1:5" x14ac:dyDescent="0.25">
      <c r="A1" s="188" t="s">
        <v>67</v>
      </c>
    </row>
    <row r="3" spans="1:5" x14ac:dyDescent="0.25">
      <c r="A3" s="1" t="s">
        <v>68</v>
      </c>
    </row>
    <row r="4" spans="1:5" x14ac:dyDescent="0.25">
      <c r="A4" s="1" t="s">
        <v>108</v>
      </c>
    </row>
    <row r="5" spans="1:5" x14ac:dyDescent="0.25">
      <c r="A5" s="1"/>
    </row>
    <row r="6" spans="1:5" ht="30" x14ac:dyDescent="0.25">
      <c r="A6" s="3" t="s">
        <v>207</v>
      </c>
      <c r="B6" s="3" t="s">
        <v>6</v>
      </c>
      <c r="C6" s="3" t="s">
        <v>69</v>
      </c>
      <c r="D6" s="3" t="s">
        <v>70</v>
      </c>
      <c r="E6" s="3" t="s">
        <v>72</v>
      </c>
    </row>
    <row r="7" spans="1:5" x14ac:dyDescent="0.25">
      <c r="B7" s="55"/>
      <c r="C7" s="55"/>
      <c r="D7" s="55"/>
      <c r="E7" s="55"/>
    </row>
    <row r="8" spans="1:5" x14ac:dyDescent="0.25">
      <c r="A8" t="s">
        <v>436</v>
      </c>
      <c r="B8" s="55">
        <f>INDEX(Labour!AB:AB,MATCH($A8,Labour!B:B,0))</f>
        <v>0</v>
      </c>
      <c r="C8" s="55">
        <f>INDEX(Material!AB:AB,MATCH($A8,Material!B:B,0))</f>
        <v>0</v>
      </c>
      <c r="D8" s="55">
        <f>INDEX(Travel!M:M,MATCH($A8,Travel!B:B,0))</f>
        <v>0</v>
      </c>
      <c r="E8" s="55">
        <f>INDEX(ODC!L:L,MATCH($A8,ODC!B:B,0))</f>
        <v>0</v>
      </c>
    </row>
    <row r="9" spans="1:5" x14ac:dyDescent="0.25">
      <c r="A9" t="s">
        <v>437</v>
      </c>
      <c r="B9" s="55">
        <f>INDEX(Labour!AB:AB,MATCH($A9,Labour!B:B,0))</f>
        <v>0</v>
      </c>
      <c r="C9" s="55">
        <f>INDEX(Material!AB:AB,MATCH($A9,Material!B:B,0))</f>
        <v>0</v>
      </c>
      <c r="D9" s="55">
        <f>INDEX(Travel!M:M,MATCH($A9,Travel!B:B,0))</f>
        <v>0</v>
      </c>
      <c r="E9" s="55">
        <f>INDEX(ODC!L:L,MATCH($A9,ODC!B:B,0))</f>
        <v>0</v>
      </c>
    </row>
    <row r="10" spans="1:5" x14ac:dyDescent="0.25">
      <c r="A10" t="s">
        <v>438</v>
      </c>
      <c r="B10" s="55">
        <f>INDEX(Labour!AB:AB,MATCH($A10,Labour!B:B,0))</f>
        <v>0</v>
      </c>
      <c r="C10" s="55">
        <f>INDEX(Material!AB:AB,MATCH($A10,Material!B:B,0))</f>
        <v>0</v>
      </c>
      <c r="D10" s="55">
        <f>INDEX(Travel!M:M,MATCH($A10,Travel!B:B,0))</f>
        <v>0</v>
      </c>
      <c r="E10" s="55">
        <f>INDEX(ODC!L:L,MATCH($A10,ODC!B:B,0))</f>
        <v>0</v>
      </c>
    </row>
    <row r="11" spans="1:5" x14ac:dyDescent="0.25">
      <c r="A11" t="s">
        <v>439</v>
      </c>
      <c r="B11" s="55">
        <f>INDEX(Labour!AB:AB,MATCH($A11,Labour!B:B,0))</f>
        <v>0</v>
      </c>
      <c r="C11" s="55">
        <f>INDEX(Material!AB:AB,MATCH($A11,Material!B:B,0))</f>
        <v>0</v>
      </c>
      <c r="D11" s="55">
        <f>INDEX(Travel!M:M,MATCH($A11,Travel!B:B,0))</f>
        <v>0</v>
      </c>
      <c r="E11" s="55">
        <f>INDEX(ODC!L:L,MATCH($A11,ODC!B:B,0))</f>
        <v>0</v>
      </c>
    </row>
    <row r="12" spans="1:5" s="185" customFormat="1" ht="12.75" customHeight="1" x14ac:dyDescent="0.25">
      <c r="B12" s="186"/>
      <c r="C12" s="186"/>
      <c r="D12" s="186"/>
      <c r="E12" s="186"/>
    </row>
    <row r="13" spans="1:5" x14ac:dyDescent="0.25">
      <c r="A13" s="58"/>
      <c r="B13" s="57" t="s">
        <v>206</v>
      </c>
      <c r="C13" s="56"/>
      <c r="D13" s="56"/>
      <c r="E13" s="56"/>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E9" sqref="E9"/>
    </sheetView>
  </sheetViews>
  <sheetFormatPr defaultRowHeight="15" x14ac:dyDescent="0.25"/>
  <cols>
    <col min="1" max="1" width="30.5703125" style="10" bestFit="1" customWidth="1"/>
  </cols>
  <sheetData>
    <row r="1" spans="1:1" x14ac:dyDescent="0.25">
      <c r="A1" s="10" t="s">
        <v>208</v>
      </c>
    </row>
    <row r="2" spans="1:1" x14ac:dyDescent="0.25">
      <c r="A2" s="53" t="s">
        <v>25</v>
      </c>
    </row>
    <row r="3" spans="1:1" x14ac:dyDescent="0.25">
      <c r="A3" s="53" t="s">
        <v>26</v>
      </c>
    </row>
    <row r="4" spans="1:1" x14ac:dyDescent="0.25">
      <c r="A4" s="53" t="s">
        <v>27</v>
      </c>
    </row>
    <row r="5" spans="1:1" x14ac:dyDescent="0.25">
      <c r="A5" s="53" t="s">
        <v>28</v>
      </c>
    </row>
    <row r="6" spans="1:1" x14ac:dyDescent="0.25">
      <c r="A6" s="53" t="s">
        <v>29</v>
      </c>
    </row>
    <row r="7" spans="1:1" x14ac:dyDescent="0.25">
      <c r="A7" s="53" t="s">
        <v>30</v>
      </c>
    </row>
    <row r="8" spans="1:1" x14ac:dyDescent="0.25">
      <c r="A8" s="53" t="s">
        <v>31</v>
      </c>
    </row>
    <row r="9" spans="1:1" x14ac:dyDescent="0.25">
      <c r="A9" s="53" t="s">
        <v>32</v>
      </c>
    </row>
    <row r="10" spans="1:1" x14ac:dyDescent="0.25">
      <c r="A10" s="53" t="s">
        <v>33</v>
      </c>
    </row>
    <row r="11" spans="1:1" x14ac:dyDescent="0.25">
      <c r="A11" s="53" t="s">
        <v>34</v>
      </c>
    </row>
    <row r="12" spans="1:1" x14ac:dyDescent="0.25">
      <c r="A12" s="53" t="s">
        <v>35</v>
      </c>
    </row>
    <row r="13" spans="1:1" x14ac:dyDescent="0.25">
      <c r="A13" s="53" t="s">
        <v>257</v>
      </c>
    </row>
    <row r="14" spans="1:1" x14ac:dyDescent="0.25">
      <c r="A14" s="53" t="s">
        <v>36</v>
      </c>
    </row>
    <row r="15" spans="1:1" x14ac:dyDescent="0.25">
      <c r="A15" s="53" t="s">
        <v>37</v>
      </c>
    </row>
    <row r="16" spans="1:1" x14ac:dyDescent="0.25">
      <c r="A16" s="53" t="s">
        <v>38</v>
      </c>
    </row>
    <row r="17" spans="1:1" x14ac:dyDescent="0.25">
      <c r="A17" s="53" t="s">
        <v>39</v>
      </c>
    </row>
    <row r="18" spans="1:1" x14ac:dyDescent="0.25">
      <c r="A18" s="53" t="s">
        <v>40</v>
      </c>
    </row>
    <row r="19" spans="1:1" x14ac:dyDescent="0.25">
      <c r="A19" s="53" t="s">
        <v>41</v>
      </c>
    </row>
    <row r="20" spans="1:1" x14ac:dyDescent="0.25">
      <c r="A20" s="5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Status xmlns="$ListId:03 Execution;">Draft</Status><Links xmlns="$ListId:03 Execution;" xsi:nil="true"/><Owner xmlns="$ListId:03 Execution;"><UserInfo><DisplayName></DisplayName><AccountId xsi:nil="true"></AccountId><AccountType/></UserInfo></Owner></documentManagement></p:properties>
</file>

<file path=customXml/item2.xml><?xml version="1.0" encoding="utf-8"?><ct:contentTypeSchema ct:_="" ma:_="" ma:contentTypeName="Project Site Document" ma:contentTypeID="0x0101003F51AD6F082C3A479A71BDE77DE950AD" ma:contentTypeVersion="" ma:contentTypeDescription="" ma:contentTypeScope="" ma:versionID="beeaa498cb57efd94b29bf349b98a38b" xmlns:ct="http://schemas.microsoft.com/office/2006/metadata/contentType" xmlns:ma="http://schemas.microsoft.com/office/2006/metadata/properties/metaAttributes">
<xsd:schema targetNamespace="http://schemas.microsoft.com/office/2006/metadata/properties" ma:root="true" ma:fieldsID="9ec0ea20f7bcd6a6f058ac17672a60ad" ns2:_="" xmlns:xsd="http://www.w3.org/2001/XMLSchema" xmlns:xs="http://www.w3.org/2001/XMLSchema" xmlns:p="http://schemas.microsoft.com/office/2006/metadata/properties" xmlns:ns2="$ListId:03 Execution;">
<xsd:import namespace="$ListId:03 Execu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3 Execu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9B654-9291-4672-8DC3-1E7E1845B14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ListId:03 Execution;"/>
    <ds:schemaRef ds:uri="http://www.w3.org/XML/1998/namespace"/>
    <ds:schemaRef ds:uri="http://purl.org/dc/terms/"/>
  </ds:schemaRefs>
</ds:datastoreItem>
</file>

<file path=customXml/itemProps2.xml><?xml version="1.0" encoding="utf-8"?>
<ds:datastoreItem xmlns:ds="http://schemas.openxmlformats.org/officeDocument/2006/customXml" ds:itemID="{0FB75248-6FBF-4DA7-A8D2-47447B9B9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3 Execu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55286-33AD-4ADA-9369-68950CB06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Bailey Elif</cp:lastModifiedBy>
  <cp:lastPrinted>2020-09-25T07:56:21Z</cp:lastPrinted>
  <dcterms:created xsi:type="dcterms:W3CDTF">2017-07-10T07:03:59Z</dcterms:created>
  <dcterms:modified xsi:type="dcterms:W3CDTF">2020-10-07T14:23:54Z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0x0101003F51AD6F082C3A479A71BDE77DE950AD</vt:lpwstr>
  </property>
</Properties>
</file>