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activeTab="1"/>
  </bookViews>
  <sheets>
    <sheet name="Instructions" sheetId="13" r:id="rId1"/>
    <sheet name="Offer Summary" sheetId="12" r:id="rId2"/>
    <sheet name="CLIN Summary" sheetId="15" r:id="rId3"/>
    <sheet name="Base Contract_Op1_Op2" sheetId="6" r:id="rId4"/>
    <sheet name="Op3_Op4_Op5" sheetId="9" r:id="rId5"/>
    <sheet name="Labour" sheetId="18" r:id="rId6"/>
    <sheet name="Material" sheetId="19" r:id="rId7"/>
    <sheet name="Travel" sheetId="20" r:id="rId8"/>
    <sheet name="ODC" sheetId="21" r:id="rId9"/>
    <sheet name="Rates" sheetId="22" r:id="rId10"/>
    <sheet name="Scenario" sheetId="14" r:id="rId11"/>
    <sheet name="NATO currencies" sheetId="17" state="hidden" r:id="rId12"/>
  </sheets>
  <externalReferences>
    <externalReference r:id="rId13"/>
    <externalReference r:id="rId14"/>
  </externalReferences>
  <definedNames>
    <definedName name="Clin_List">'[1]CLIN Detail list'!$A$8:$A$63</definedName>
    <definedName name="rngCurrencies">[2]Settings!$A$2:$A$19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18" l="1" a="1"/>
  <c r="Y8" i="18" s="1"/>
  <c r="AA8" i="18" s="1"/>
  <c r="Y12" i="18" a="1"/>
  <c r="Y12" i="18" s="1"/>
  <c r="Y11" i="18" a="1"/>
  <c r="Y11" i="18" s="1"/>
  <c r="Y10" i="18" a="1"/>
  <c r="Y10" i="18" s="1"/>
  <c r="Y9" i="18" a="1"/>
  <c r="Y9" i="18" s="1"/>
  <c r="Y7" i="18" a="1"/>
  <c r="Y7" i="18" s="1"/>
  <c r="Y6" i="18" a="1"/>
  <c r="Y6" i="18" s="1"/>
  <c r="Y5" i="18" a="1"/>
  <c r="Y5" i="18" s="1"/>
  <c r="Y4" i="18" a="1"/>
  <c r="Y4" i="18" s="1"/>
  <c r="Z8" i="19" a="1"/>
  <c r="Z8" i="19" s="1"/>
  <c r="Z12" i="19" a="1"/>
  <c r="Z12" i="19" s="1"/>
  <c r="Z11" i="19" a="1"/>
  <c r="Z11" i="19" s="1"/>
  <c r="Z10" i="19" a="1"/>
  <c r="Z10" i="19" s="1"/>
  <c r="Z9" i="19" a="1"/>
  <c r="Z9" i="19" s="1"/>
  <c r="Z7" i="19" a="1"/>
  <c r="Z7" i="19" s="1"/>
  <c r="Z6" i="19" a="1"/>
  <c r="Z6" i="19" s="1"/>
  <c r="Z5" i="19" a="1"/>
  <c r="Z5" i="19" s="1"/>
  <c r="Z4" i="19" a="1"/>
  <c r="Z4" i="19" s="1"/>
  <c r="K7" i="20"/>
  <c r="K9" i="20"/>
  <c r="K8" i="20"/>
  <c r="K6" i="20"/>
  <c r="K5" i="20"/>
  <c r="K4" i="20"/>
  <c r="J6" i="21"/>
  <c r="J5" i="21"/>
  <c r="J4" i="21"/>
  <c r="S5" i="9"/>
  <c r="S7" i="9"/>
  <c r="S6" i="9"/>
  <c r="S4" i="9"/>
  <c r="O7" i="9"/>
  <c r="O6" i="9"/>
  <c r="O5" i="9"/>
  <c r="O4" i="9"/>
  <c r="K5" i="9"/>
  <c r="K6" i="9"/>
  <c r="K7" i="9"/>
  <c r="K4" i="9"/>
  <c r="K10" i="20" l="1"/>
  <c r="AB8" i="18"/>
  <c r="AA6" i="18"/>
  <c r="AB6" i="18" s="1"/>
  <c r="AA11" i="18"/>
  <c r="AB11" i="18" s="1"/>
  <c r="AA7" i="18"/>
  <c r="AB7" i="18" s="1"/>
  <c r="AA12" i="18"/>
  <c r="AB12" i="18" s="1"/>
  <c r="AA4" i="18"/>
  <c r="AB4" i="18" s="1"/>
  <c r="AA9" i="18"/>
  <c r="AB9" i="18" s="1"/>
  <c r="AA5" i="18"/>
  <c r="AB5" i="18" s="1"/>
  <c r="AA10" i="18"/>
  <c r="AB10" i="18" s="1"/>
  <c r="AA8" i="19"/>
  <c r="AB8" i="19" s="1"/>
  <c r="AA6" i="19"/>
  <c r="AB6" i="19" s="1"/>
  <c r="AA11" i="19"/>
  <c r="AB11" i="19" s="1"/>
  <c r="AA7" i="19"/>
  <c r="AB7" i="19" s="1"/>
  <c r="AA12" i="19"/>
  <c r="AB12" i="19" s="1"/>
  <c r="AA4" i="19"/>
  <c r="AB4" i="19" s="1"/>
  <c r="AA9" i="19"/>
  <c r="AB9" i="19" s="1"/>
  <c r="AA5" i="19"/>
  <c r="AB5" i="19" s="1"/>
  <c r="AA10" i="19"/>
  <c r="AB10" i="19" s="1"/>
  <c r="J7" i="21"/>
  <c r="AB13" i="18" l="1"/>
  <c r="AB13" i="19"/>
  <c r="G14" i="15" l="1"/>
  <c r="G13" i="15"/>
  <c r="G12" i="15"/>
  <c r="G11" i="15"/>
  <c r="G10" i="15"/>
  <c r="G9" i="15"/>
  <c r="G8" i="15"/>
  <c r="G7" i="15"/>
  <c r="G6" i="15"/>
  <c r="G5" i="15"/>
  <c r="G4" i="15"/>
  <c r="G3" i="15"/>
  <c r="E14" i="15"/>
  <c r="E13" i="15"/>
  <c r="E12" i="15"/>
  <c r="E11" i="15"/>
  <c r="E10" i="15"/>
  <c r="E9" i="15"/>
  <c r="E8" i="15"/>
  <c r="E7" i="15"/>
  <c r="E6" i="15"/>
  <c r="E5" i="15"/>
  <c r="E4" i="15"/>
  <c r="E3" i="15"/>
  <c r="C14" i="15"/>
  <c r="C13" i="15"/>
  <c r="C12" i="15"/>
  <c r="C11" i="15"/>
  <c r="C10" i="15"/>
  <c r="C9" i="15"/>
  <c r="C8" i="15"/>
  <c r="C7" i="15"/>
  <c r="C6" i="15"/>
  <c r="C5" i="15"/>
  <c r="C4" i="15"/>
  <c r="C3" i="15"/>
  <c r="D11" i="12"/>
  <c r="D6" i="12" s="1"/>
  <c r="S40" i="6" l="1"/>
  <c r="S5" i="6"/>
  <c r="S61" i="6" l="1"/>
  <c r="S60" i="6"/>
  <c r="S59" i="6"/>
  <c r="S58" i="6"/>
  <c r="S57" i="6"/>
  <c r="S56" i="6"/>
  <c r="S55" i="6"/>
  <c r="S54" i="6"/>
  <c r="S53" i="6" s="1"/>
  <c r="S52" i="6"/>
  <c r="S51" i="6"/>
  <c r="S50" i="6"/>
  <c r="S49" i="6"/>
  <c r="S48" i="6" s="1"/>
  <c r="S47" i="6"/>
  <c r="S46" i="6"/>
  <c r="S45" i="6"/>
  <c r="S44" i="6"/>
  <c r="S43" i="6" s="1"/>
  <c r="S42" i="6"/>
  <c r="S41" i="6"/>
  <c r="S39" i="6"/>
  <c r="S38" i="6"/>
  <c r="S37" i="6"/>
  <c r="S36" i="6"/>
  <c r="S35" i="6"/>
  <c r="S34" i="6"/>
  <c r="S33" i="6" s="1"/>
  <c r="S32" i="6"/>
  <c r="S31" i="6"/>
  <c r="S30" i="6"/>
  <c r="S29" i="6"/>
  <c r="S28" i="6" s="1"/>
  <c r="S27" i="6"/>
  <c r="S26" i="6"/>
  <c r="S25" i="6"/>
  <c r="S24" i="6"/>
  <c r="S23" i="6" s="1"/>
  <c r="S22" i="6"/>
  <c r="S21" i="6"/>
  <c r="S20" i="6"/>
  <c r="S19" i="6"/>
  <c r="S18" i="6" s="1"/>
  <c r="S17" i="6"/>
  <c r="S16" i="6"/>
  <c r="S15" i="6"/>
  <c r="S14" i="6"/>
  <c r="S12" i="6"/>
  <c r="S11" i="6"/>
  <c r="S10" i="6"/>
  <c r="S9" i="6"/>
  <c r="S7" i="6"/>
  <c r="S6" i="6"/>
  <c r="S4" i="6"/>
  <c r="S3" i="6" s="1"/>
  <c r="O61" i="6"/>
  <c r="O60" i="6"/>
  <c r="O59" i="6"/>
  <c r="O58" i="6"/>
  <c r="O57" i="6"/>
  <c r="O56" i="6"/>
  <c r="O55" i="6"/>
  <c r="O54" i="6"/>
  <c r="O53" i="6" s="1"/>
  <c r="O52" i="6"/>
  <c r="O51" i="6"/>
  <c r="O50" i="6"/>
  <c r="O49" i="6"/>
  <c r="O48" i="6" s="1"/>
  <c r="O47" i="6"/>
  <c r="O46" i="6"/>
  <c r="O45" i="6"/>
  <c r="O44" i="6"/>
  <c r="O42" i="6"/>
  <c r="O41" i="6"/>
  <c r="O40" i="6"/>
  <c r="O39" i="6"/>
  <c r="O38" i="6" s="1"/>
  <c r="O37" i="6"/>
  <c r="O36" i="6"/>
  <c r="O35" i="6"/>
  <c r="O34" i="6"/>
  <c r="O32" i="6"/>
  <c r="O31" i="6"/>
  <c r="O30" i="6"/>
  <c r="O28" i="6" s="1"/>
  <c r="O29" i="6"/>
  <c r="O27" i="6"/>
  <c r="O26" i="6"/>
  <c r="O25" i="6"/>
  <c r="O24" i="6"/>
  <c r="O22" i="6"/>
  <c r="O21" i="6"/>
  <c r="O20" i="6"/>
  <c r="O19" i="6"/>
  <c r="O18" i="6" s="1"/>
  <c r="O17" i="6"/>
  <c r="O16" i="6"/>
  <c r="O15" i="6"/>
  <c r="O14" i="6"/>
  <c r="O12" i="6"/>
  <c r="O11" i="6"/>
  <c r="O10" i="6"/>
  <c r="O9" i="6"/>
  <c r="O7" i="6"/>
  <c r="O6" i="6"/>
  <c r="O3" i="6" s="1"/>
  <c r="O5" i="6"/>
  <c r="O4" i="6"/>
  <c r="K61" i="6"/>
  <c r="K60" i="6"/>
  <c r="K59" i="6"/>
  <c r="K57" i="6"/>
  <c r="K56" i="6"/>
  <c r="K55" i="6"/>
  <c r="K54" i="6"/>
  <c r="K52" i="6"/>
  <c r="K51" i="6"/>
  <c r="K50" i="6"/>
  <c r="K49" i="6"/>
  <c r="K47" i="6"/>
  <c r="K46" i="6"/>
  <c r="K45" i="6"/>
  <c r="K44" i="6"/>
  <c r="K42" i="6"/>
  <c r="K41" i="6"/>
  <c r="K40" i="6"/>
  <c r="K39" i="6"/>
  <c r="K37" i="6"/>
  <c r="K36" i="6"/>
  <c r="K35" i="6"/>
  <c r="K34" i="6"/>
  <c r="K32" i="6"/>
  <c r="K31" i="6"/>
  <c r="K30" i="6"/>
  <c r="K29" i="6"/>
  <c r="K27" i="6"/>
  <c r="K26" i="6"/>
  <c r="K25" i="6"/>
  <c r="K24" i="6"/>
  <c r="K22" i="6"/>
  <c r="K21" i="6"/>
  <c r="K20" i="6"/>
  <c r="K19" i="6"/>
  <c r="K17" i="6"/>
  <c r="K16" i="6"/>
  <c r="K15" i="6"/>
  <c r="K14" i="6"/>
  <c r="K12" i="6"/>
  <c r="K11" i="6"/>
  <c r="K10" i="6"/>
  <c r="K9" i="6"/>
  <c r="K7" i="6"/>
  <c r="K6" i="6"/>
  <c r="K5" i="6"/>
  <c r="K4" i="6"/>
  <c r="H36" i="14"/>
  <c r="G36" i="14"/>
  <c r="F36" i="14"/>
  <c r="E36" i="14"/>
  <c r="D36" i="14"/>
  <c r="H35" i="14"/>
  <c r="G35" i="14"/>
  <c r="F35" i="14"/>
  <c r="E35" i="14"/>
  <c r="D35" i="14"/>
  <c r="H34" i="14"/>
  <c r="G34" i="14"/>
  <c r="F34" i="14"/>
  <c r="E34" i="14"/>
  <c r="D34" i="14"/>
  <c r="H33" i="14"/>
  <c r="G33" i="14"/>
  <c r="F33" i="14"/>
  <c r="E33" i="14"/>
  <c r="D33" i="14"/>
  <c r="G22" i="14"/>
  <c r="F22" i="14"/>
  <c r="E22" i="14"/>
  <c r="D22" i="14"/>
  <c r="C22" i="14"/>
  <c r="G21" i="14"/>
  <c r="F21" i="14"/>
  <c r="E21" i="14"/>
  <c r="D21" i="14"/>
  <c r="C21" i="14"/>
  <c r="F20" i="14"/>
  <c r="E20" i="14"/>
  <c r="D20" i="14"/>
  <c r="C20" i="14"/>
  <c r="J13" i="14"/>
  <c r="J12" i="14"/>
  <c r="J11" i="14"/>
  <c r="C11" i="14"/>
  <c r="J10" i="14"/>
  <c r="C10" i="14"/>
  <c r="J9" i="14"/>
  <c r="C9" i="14"/>
  <c r="J8" i="14"/>
  <c r="J14" i="14" s="1"/>
  <c r="C8" i="14"/>
  <c r="K3" i="9" l="1"/>
  <c r="C18" i="15" s="1"/>
  <c r="S8" i="6"/>
  <c r="S13" i="6"/>
  <c r="O23" i="6"/>
  <c r="O13" i="6"/>
  <c r="O43" i="6"/>
  <c r="O8" i="6"/>
  <c r="O33" i="6"/>
  <c r="O3" i="9"/>
  <c r="E18" i="15" s="1"/>
  <c r="S3" i="9"/>
  <c r="G18" i="15" s="1"/>
  <c r="D37" i="14"/>
  <c r="H21" i="14" s="1"/>
  <c r="H37" i="14"/>
  <c r="H39" i="14" s="1"/>
  <c r="F37" i="14"/>
  <c r="J22" i="14" s="1"/>
  <c r="E37" i="14"/>
  <c r="E39" i="14" s="1"/>
  <c r="G37" i="14"/>
  <c r="K21" i="14" s="1"/>
  <c r="D39" i="14" l="1"/>
  <c r="H22" i="14"/>
  <c r="L22" i="14"/>
  <c r="L21" i="14"/>
  <c r="J21" i="14"/>
  <c r="F39" i="14"/>
  <c r="I21" i="14"/>
  <c r="G39" i="14"/>
  <c r="I22" i="14"/>
  <c r="K22" i="14"/>
  <c r="D18" i="12" l="1"/>
  <c r="D7" i="12" s="1"/>
  <c r="K58" i="6" l="1"/>
  <c r="G53" i="6"/>
  <c r="G48" i="6"/>
  <c r="G43" i="6"/>
  <c r="G38" i="6"/>
  <c r="G33" i="6"/>
  <c r="G28" i="6"/>
  <c r="G23" i="6"/>
  <c r="G18" i="6"/>
  <c r="G13" i="6"/>
  <c r="G8" i="6"/>
  <c r="G3" i="6"/>
  <c r="K13" i="6" l="1"/>
  <c r="K23" i="6"/>
  <c r="K53" i="6"/>
  <c r="K3" i="6"/>
  <c r="K33" i="6"/>
  <c r="K43" i="6"/>
  <c r="K18" i="6"/>
  <c r="K28" i="6"/>
  <c r="K38" i="6"/>
  <c r="K8" i="6"/>
  <c r="K48" i="6"/>
</calcChain>
</file>

<file path=xl/sharedStrings.xml><?xml version="1.0" encoding="utf-8"?>
<sst xmlns="http://schemas.openxmlformats.org/spreadsheetml/2006/main" count="1149" uniqueCount="660">
  <si>
    <t>Belgium</t>
  </si>
  <si>
    <t>Germany</t>
  </si>
  <si>
    <t>Italy</t>
  </si>
  <si>
    <t>Netherlands</t>
  </si>
  <si>
    <t>Norway</t>
  </si>
  <si>
    <t>Poland</t>
  </si>
  <si>
    <t>Portugal</t>
  </si>
  <si>
    <t>Spain</t>
  </si>
  <si>
    <t>Turkey</t>
  </si>
  <si>
    <t>United Kingdom</t>
  </si>
  <si>
    <t>United States</t>
  </si>
  <si>
    <t>2.3.3</t>
  </si>
  <si>
    <t>2.3.4</t>
  </si>
  <si>
    <t>2.3.5</t>
  </si>
  <si>
    <t>2.3.6</t>
  </si>
  <si>
    <t>CLIN</t>
  </si>
  <si>
    <t>Contractor Service Support (CSS)</t>
  </si>
  <si>
    <t>Required Completion Date</t>
  </si>
  <si>
    <t>Delivery Destination</t>
  </si>
  <si>
    <t>per request</t>
  </si>
  <si>
    <t>Delivery form</t>
  </si>
  <si>
    <t>Unit of measure</t>
  </si>
  <si>
    <t>qty</t>
  </si>
  <si>
    <t>unit firm fixed price (FFP)</t>
  </si>
  <si>
    <t>Comments (optional)</t>
  </si>
  <si>
    <t>B-1</t>
  </si>
  <si>
    <t>B-1.1</t>
  </si>
  <si>
    <t>B-1.2</t>
  </si>
  <si>
    <t>B-1.3</t>
  </si>
  <si>
    <t>B-1.4</t>
  </si>
  <si>
    <t>B-2</t>
  </si>
  <si>
    <t>B-2.1</t>
  </si>
  <si>
    <t>B-2.2</t>
  </si>
  <si>
    <t>B-2.3</t>
  </si>
  <si>
    <t>B-2.4</t>
  </si>
  <si>
    <t>B-3</t>
  </si>
  <si>
    <t>B-3.1</t>
  </si>
  <si>
    <t>B-3.2</t>
  </si>
  <si>
    <t>B-3.3</t>
  </si>
  <si>
    <t>B-3.4</t>
  </si>
  <si>
    <t>B-4</t>
  </si>
  <si>
    <t>B-4.1</t>
  </si>
  <si>
    <t>B-4.2</t>
  </si>
  <si>
    <t>B-4.3</t>
  </si>
  <si>
    <t>B-4.4</t>
  </si>
  <si>
    <t>B-5</t>
  </si>
  <si>
    <t>B-5.1</t>
  </si>
  <si>
    <t>B-5.2</t>
  </si>
  <si>
    <t>B-5.3</t>
  </si>
  <si>
    <t>B-5.4</t>
  </si>
  <si>
    <t>B-6</t>
  </si>
  <si>
    <t>B-6.1</t>
  </si>
  <si>
    <t>B-6.2</t>
  </si>
  <si>
    <t>B-6.3</t>
  </si>
  <si>
    <t>B-6.4</t>
  </si>
  <si>
    <t>B-7</t>
  </si>
  <si>
    <t>B-7.1</t>
  </si>
  <si>
    <t>B-7.2</t>
  </si>
  <si>
    <t>B-7.3</t>
  </si>
  <si>
    <t>B-7.4</t>
  </si>
  <si>
    <t>B-8</t>
  </si>
  <si>
    <t>B-8.1</t>
  </si>
  <si>
    <t>B-8.2</t>
  </si>
  <si>
    <t>B-8.3</t>
  </si>
  <si>
    <t>B-8.4</t>
  </si>
  <si>
    <t>B-9</t>
  </si>
  <si>
    <t>B-9.1</t>
  </si>
  <si>
    <t>B-9.2</t>
  </si>
  <si>
    <t>B-9.3</t>
  </si>
  <si>
    <t>B-9.4</t>
  </si>
  <si>
    <t>B-10</t>
  </si>
  <si>
    <t>B-10.1</t>
  </si>
  <si>
    <t>B-10.2</t>
  </si>
  <si>
    <t>B-10.3</t>
  </si>
  <si>
    <t>B-10.4</t>
  </si>
  <si>
    <t>B-11</t>
  </si>
  <si>
    <t>B-11.1</t>
  </si>
  <si>
    <t>B-11.2</t>
  </si>
  <si>
    <t>B-11.3</t>
  </si>
  <si>
    <t>B-11.4</t>
  </si>
  <si>
    <t>B-12</t>
  </si>
  <si>
    <t>B-12.1</t>
  </si>
  <si>
    <t>B-12.2</t>
  </si>
  <si>
    <t>B-12.3</t>
  </si>
  <si>
    <t>Plan 1 - Basic</t>
  </si>
  <si>
    <t>Plan 2 - Standard</t>
  </si>
  <si>
    <t>Plan 3 - Premium</t>
  </si>
  <si>
    <t>Plan 4 - Data Plan Hotspot</t>
  </si>
  <si>
    <t>service</t>
  </si>
  <si>
    <t>months</t>
  </si>
  <si>
    <t>monthly subscription</t>
  </si>
  <si>
    <t>Op1-1</t>
  </si>
  <si>
    <t>Op1-1.1</t>
  </si>
  <si>
    <t>Op1-1.2</t>
  </si>
  <si>
    <t>Op1-1.3</t>
  </si>
  <si>
    <t>Op1-1.4</t>
  </si>
  <si>
    <t>Op1-2</t>
  </si>
  <si>
    <t>Op1-2.1</t>
  </si>
  <si>
    <t>Op1-2.2</t>
  </si>
  <si>
    <t>Op1-2.3</t>
  </si>
  <si>
    <t>Op1-2.4</t>
  </si>
  <si>
    <t>Op1-3</t>
  </si>
  <si>
    <t>Op1-3.1</t>
  </si>
  <si>
    <t>Op1-3.2</t>
  </si>
  <si>
    <t>Op1-3.3</t>
  </si>
  <si>
    <t>Op1-3.4</t>
  </si>
  <si>
    <t>Op1-4</t>
  </si>
  <si>
    <t>Op1-4.1</t>
  </si>
  <si>
    <t>Op1-4.2</t>
  </si>
  <si>
    <t>Op1-4.3</t>
  </si>
  <si>
    <t>Op1-4.4</t>
  </si>
  <si>
    <t>Op1-5</t>
  </si>
  <si>
    <t>Op1-5.1</t>
  </si>
  <si>
    <t>Op1-5.2</t>
  </si>
  <si>
    <t>Op1-5.3</t>
  </si>
  <si>
    <t>Op1-5.4</t>
  </si>
  <si>
    <t>Op1-6</t>
  </si>
  <si>
    <t>Op1-6.1</t>
  </si>
  <si>
    <t>Op1-6.2</t>
  </si>
  <si>
    <t>Op1-6.3</t>
  </si>
  <si>
    <t>Op1-6.4</t>
  </si>
  <si>
    <t>Op1-7</t>
  </si>
  <si>
    <t>Op1-7.1</t>
  </si>
  <si>
    <t>Op1-7.2</t>
  </si>
  <si>
    <t>Op1-7.3</t>
  </si>
  <si>
    <t>Op1-7.4</t>
  </si>
  <si>
    <t>Op1-8</t>
  </si>
  <si>
    <t>Op1-8.1</t>
  </si>
  <si>
    <t>Op1-8.2</t>
  </si>
  <si>
    <t>Op1-8.3</t>
  </si>
  <si>
    <t>Op1-8.4</t>
  </si>
  <si>
    <t>Op1-9</t>
  </si>
  <si>
    <t>Op1-9.1</t>
  </si>
  <si>
    <t>Op1-9.2</t>
  </si>
  <si>
    <t>Op1-9.3</t>
  </si>
  <si>
    <t>Op1-9.4</t>
  </si>
  <si>
    <t>Op1-10</t>
  </si>
  <si>
    <t>Op1-10.1</t>
  </si>
  <si>
    <t>Op1-10.2</t>
  </si>
  <si>
    <t>Op1-10.3</t>
  </si>
  <si>
    <t>Op1-10.4</t>
  </si>
  <si>
    <t>Op1-11</t>
  </si>
  <si>
    <t>Op1-11.1</t>
  </si>
  <si>
    <t>Op1-11.2</t>
  </si>
  <si>
    <t>Op1-11.3</t>
  </si>
  <si>
    <t>Op1-11.4</t>
  </si>
  <si>
    <t>Op1-12</t>
  </si>
  <si>
    <t>Op1-12.1</t>
  </si>
  <si>
    <t>Op1-12.2</t>
  </si>
  <si>
    <t>Op1-12.3</t>
  </si>
  <si>
    <t>Op2-1</t>
  </si>
  <si>
    <t>Op2-1.1</t>
  </si>
  <si>
    <t>Op2-1.2</t>
  </si>
  <si>
    <t>Op2-1.3</t>
  </si>
  <si>
    <t>Op2-1.4</t>
  </si>
  <si>
    <t>Op2-2</t>
  </si>
  <si>
    <t>Op2-2.1</t>
  </si>
  <si>
    <t>Op2-2.2</t>
  </si>
  <si>
    <t>Op2-2.3</t>
  </si>
  <si>
    <t>Op2-2.4</t>
  </si>
  <si>
    <t>Op2-3</t>
  </si>
  <si>
    <t>Op2-3.1</t>
  </si>
  <si>
    <t>Op2-4</t>
  </si>
  <si>
    <t>Op2-4.1</t>
  </si>
  <si>
    <t>Op2-5</t>
  </si>
  <si>
    <t>Op2-5.1</t>
  </si>
  <si>
    <t>Op2-6</t>
  </si>
  <si>
    <t>Op2-6.1</t>
  </si>
  <si>
    <t>Op2-7</t>
  </si>
  <si>
    <t>Op2-7.1</t>
  </si>
  <si>
    <t>Op2-8</t>
  </si>
  <si>
    <t>Op2-8.1</t>
  </si>
  <si>
    <t>Op2-9</t>
  </si>
  <si>
    <t>Op2-9.1</t>
  </si>
  <si>
    <t>Op2-10</t>
  </si>
  <si>
    <t>Op2-10.1</t>
  </si>
  <si>
    <t>Op2-11</t>
  </si>
  <si>
    <t>Op2-11.1</t>
  </si>
  <si>
    <t>Op2-12</t>
  </si>
  <si>
    <t>Op2-12.1</t>
  </si>
  <si>
    <t>Op2-12.2</t>
  </si>
  <si>
    <t>Op2-12.3</t>
  </si>
  <si>
    <t>Op2-11.2</t>
  </si>
  <si>
    <t>Op2-11.3</t>
  </si>
  <si>
    <t>Op2-11.4</t>
  </si>
  <si>
    <t>Op2-10.2</t>
  </si>
  <si>
    <t>Op2-10.3</t>
  </si>
  <si>
    <t>Op2-10.4</t>
  </si>
  <si>
    <t>Op2-9.2</t>
  </si>
  <si>
    <t>Op2-9.3</t>
  </si>
  <si>
    <t>Op2-9.4</t>
  </si>
  <si>
    <t>Op2-8.2</t>
  </si>
  <si>
    <t>Op2-8.3</t>
  </si>
  <si>
    <t>Op2-8.4</t>
  </si>
  <si>
    <t>Op2-7.2</t>
  </si>
  <si>
    <t>Op2-7.3</t>
  </si>
  <si>
    <t>Op2-7.4</t>
  </si>
  <si>
    <t>Op2-6.2</t>
  </si>
  <si>
    <t>Op2-6.3</t>
  </si>
  <si>
    <t>Op2-6.4</t>
  </si>
  <si>
    <t>Op2-5.2</t>
  </si>
  <si>
    <t>Op2-5.3</t>
  </si>
  <si>
    <t>Op2-5.4</t>
  </si>
  <si>
    <t>Op2-4.2</t>
  </si>
  <si>
    <t>Op2-4.3</t>
  </si>
  <si>
    <t>Op2-4.4</t>
  </si>
  <si>
    <t>Op2-3.2</t>
  </si>
  <si>
    <t>Op2-3.3</t>
  </si>
  <si>
    <t>Op2-3.4</t>
  </si>
  <si>
    <t>Op3-1</t>
  </si>
  <si>
    <t>Op3-1.1</t>
  </si>
  <si>
    <t>Op3-1.2</t>
  </si>
  <si>
    <t>Op3-1.3</t>
  </si>
  <si>
    <t>Op3-1.4</t>
  </si>
  <si>
    <t>Op5-1</t>
  </si>
  <si>
    <t>Op5-1.1</t>
  </si>
  <si>
    <t>Op5-1.2</t>
  </si>
  <si>
    <t>Op5-1.3</t>
  </si>
  <si>
    <t>Op5-1.4</t>
  </si>
  <si>
    <t>Op4-1</t>
  </si>
  <si>
    <t>Op4-1.1</t>
  </si>
  <si>
    <t>Op4-1.2</t>
  </si>
  <si>
    <t>Op4-1.3</t>
  </si>
  <si>
    <t>Op4-1.4</t>
  </si>
  <si>
    <t>CSS Manager</t>
  </si>
  <si>
    <t>monthly fee</t>
  </si>
  <si>
    <t>PHS&amp;T</t>
  </si>
  <si>
    <t>For multiple currencies, duplicate the "Firm Fixed Price" column for each currency</t>
  </si>
  <si>
    <t xml:space="preserve">CLIN Number </t>
  </si>
  <si>
    <t>CLIN DESCRIPTION</t>
  </si>
  <si>
    <t>Firm Fixed Price</t>
  </si>
  <si>
    <t>Grand Total Firm fixed Price - Base Contract</t>
  </si>
  <si>
    <t>Grand Total Firm fixed Price - Base Contract + Evaluated Options</t>
  </si>
  <si>
    <t>Total Firm Fixed Price Base Contract</t>
  </si>
  <si>
    <t>Total Firm Fixed Price Evaluated Options</t>
  </si>
  <si>
    <t>Option 1</t>
  </si>
  <si>
    <t>Option 2</t>
  </si>
  <si>
    <t>Option 3</t>
  </si>
  <si>
    <t>Option 4</t>
  </si>
  <si>
    <t>Option 5</t>
  </si>
  <si>
    <t>after PO issuance</t>
  </si>
  <si>
    <t>IAW PO</t>
  </si>
  <si>
    <t>Reporting activities and meetings</t>
  </si>
  <si>
    <t>Bidders Complete ALL Yellow Cells only</t>
  </si>
  <si>
    <t>The NATO Basket to be used to create the TCO comparison are the cells highlighted in green</t>
  </si>
  <si>
    <t>Users Breakdown</t>
  </si>
  <si>
    <t xml:space="preserve">Boundles </t>
  </si>
  <si>
    <t>Profile 1 - Basic</t>
  </si>
  <si>
    <t>International Destination Monthly</t>
  </si>
  <si>
    <t>Profile 2 - Standard</t>
  </si>
  <si>
    <t>NATO Destination Monthly</t>
  </si>
  <si>
    <t>Profile 3 - Premium</t>
  </si>
  <si>
    <t>Rest of The World Monthly</t>
  </si>
  <si>
    <t xml:space="preserve">Profile 4 - HotSpot </t>
  </si>
  <si>
    <t>International Destination Temporary</t>
  </si>
  <si>
    <t>TOTAL</t>
  </si>
  <si>
    <t>NATO Destination Temporary Pass</t>
  </si>
  <si>
    <t>Rest of the World Temporary Pass</t>
  </si>
  <si>
    <t>Usage Breakdown Real Traffic 12 months</t>
  </si>
  <si>
    <t xml:space="preserve">DOMESTIC </t>
  </si>
  <si>
    <t>INTERNATIONAL</t>
  </si>
  <si>
    <t>Call Minutes Land Line</t>
  </si>
  <si>
    <t>Call Minutes same operator</t>
  </si>
  <si>
    <t>Call Minutes other operators</t>
  </si>
  <si>
    <t>SMS/MMS</t>
  </si>
  <si>
    <t>Data (KB)</t>
  </si>
  <si>
    <t>Int Call Minutes</t>
  </si>
  <si>
    <t>International SMS</t>
  </si>
  <si>
    <t>Roaming (IN/OUT)</t>
  </si>
  <si>
    <t>Roaming Data KB (*)</t>
  </si>
  <si>
    <t>Roaming SMS</t>
  </si>
  <si>
    <t>n/a</t>
  </si>
  <si>
    <t>10 GB</t>
  </si>
  <si>
    <t xml:space="preserve"> </t>
  </si>
  <si>
    <t>For the avoidance of doubt, an individual user exceeding their bundle must not result in addtional charges to NCIA.</t>
  </si>
  <si>
    <t>(*)80% roaming in EU zone</t>
  </si>
  <si>
    <t>REAL  VOLUME  GENERATED 1 YEAR</t>
  </si>
  <si>
    <t>Bidders must be compliant to EU Roaming regulations and any other applicable laws</t>
  </si>
  <si>
    <t>Bidders can allocate other countries to different groups as they see fit.</t>
  </si>
  <si>
    <t xml:space="preserve">INTERNATIONAL </t>
  </si>
  <si>
    <t>All Figures per User Per Month</t>
  </si>
  <si>
    <t>International Calls (Mins)</t>
  </si>
  <si>
    <t>International SMS (Volume)</t>
  </si>
  <si>
    <t>Roaming Calls (Mins)</t>
  </si>
  <si>
    <t>Roaming Data (KB)</t>
  </si>
  <si>
    <t>Roaming SMS (Volume)</t>
  </si>
  <si>
    <t>International</t>
  </si>
  <si>
    <t>TOTAL VOLUME YEAR</t>
  </si>
  <si>
    <t>EU Zone</t>
  </si>
  <si>
    <t>RoW 1</t>
  </si>
  <si>
    <t>RoW 2</t>
  </si>
  <si>
    <t>TOTAL (All Users/Annum)</t>
  </si>
  <si>
    <t>Country</t>
  </si>
  <si>
    <t>Group</t>
  </si>
  <si>
    <t>Afghanistan</t>
  </si>
  <si>
    <t>Alaska</t>
  </si>
  <si>
    <t>Albania</t>
  </si>
  <si>
    <t>Albania Mobile</t>
  </si>
  <si>
    <t>Australia - (Cocos-Christmas)</t>
  </si>
  <si>
    <t>Austria</t>
  </si>
  <si>
    <t>Austria GSM</t>
  </si>
  <si>
    <t xml:space="preserve">Azerbajan </t>
  </si>
  <si>
    <t>Bosnia</t>
  </si>
  <si>
    <t>Bulgaria</t>
  </si>
  <si>
    <t>Bulgaria GSM</t>
  </si>
  <si>
    <t>Bulgaria-Mobile</t>
  </si>
  <si>
    <t>Canada</t>
  </si>
  <si>
    <t>Canary islands</t>
  </si>
  <si>
    <t>Croatia</t>
  </si>
  <si>
    <t>Croatia-Mobile</t>
  </si>
  <si>
    <t>Cyprus GSM</t>
  </si>
  <si>
    <t>Czech rep.</t>
  </si>
  <si>
    <t>Czech rep. GSM</t>
  </si>
  <si>
    <t>Denmark</t>
  </si>
  <si>
    <t>Denmark GSM</t>
  </si>
  <si>
    <t>Estonia</t>
  </si>
  <si>
    <t>Estonia GSM</t>
  </si>
  <si>
    <t>Finland</t>
  </si>
  <si>
    <t>Finland GSM</t>
  </si>
  <si>
    <t>France</t>
  </si>
  <si>
    <t>France GSM</t>
  </si>
  <si>
    <t>Georgia</t>
  </si>
  <si>
    <t>Germany GSM</t>
  </si>
  <si>
    <t>Greece</t>
  </si>
  <si>
    <t>Greece-Mobile</t>
  </si>
  <si>
    <t>Greece-Mobile-TIM</t>
  </si>
  <si>
    <t>Hungary</t>
  </si>
  <si>
    <t>Hungary GSM</t>
  </si>
  <si>
    <t>Iceland</t>
  </si>
  <si>
    <t>Iceland-Mobile</t>
  </si>
  <si>
    <t>Iraq</t>
  </si>
  <si>
    <t>Ireland</t>
  </si>
  <si>
    <t>Ireland GSM</t>
  </si>
  <si>
    <t>Israel</t>
  </si>
  <si>
    <t>Israel GSM</t>
  </si>
  <si>
    <t>Italy GSM</t>
  </si>
  <si>
    <t>Japan</t>
  </si>
  <si>
    <t>Jordan</t>
  </si>
  <si>
    <t>Kosovo</t>
  </si>
  <si>
    <t>Latvia</t>
  </si>
  <si>
    <t>Latvia GSM</t>
  </si>
  <si>
    <t>Lithuania</t>
  </si>
  <si>
    <t>Lithuania GSM</t>
  </si>
  <si>
    <t>Luxembourg</t>
  </si>
  <si>
    <t>Luxembourg GSM</t>
  </si>
  <si>
    <t>Macedonia</t>
  </si>
  <si>
    <t>Macedonia-Mobile</t>
  </si>
  <si>
    <t>Malta</t>
  </si>
  <si>
    <t>Mexico</t>
  </si>
  <si>
    <t>Montenegro</t>
  </si>
  <si>
    <t>Montenegro-Mobile</t>
  </si>
  <si>
    <t>Morocco</t>
  </si>
  <si>
    <t>Netherlands GSM</t>
  </si>
  <si>
    <t>Norway GSM</t>
  </si>
  <si>
    <t>Norway Premium Range</t>
  </si>
  <si>
    <t>Pakistan</t>
  </si>
  <si>
    <t>Poland GSM</t>
  </si>
  <si>
    <t>Portugal GSM</t>
  </si>
  <si>
    <t>Qatar</t>
  </si>
  <si>
    <t>Romania</t>
  </si>
  <si>
    <t>Romania GSM</t>
  </si>
  <si>
    <t>Romania-Mobile-Connex</t>
  </si>
  <si>
    <t>Romania-Mobile-Orange</t>
  </si>
  <si>
    <t>Serbia</t>
  </si>
  <si>
    <t>Serbia-Mobile</t>
  </si>
  <si>
    <t>Slovakia</t>
  </si>
  <si>
    <t>Slovakia GSM</t>
  </si>
  <si>
    <t>Slovenia GSM</t>
  </si>
  <si>
    <t>Spain GSM</t>
  </si>
  <si>
    <t>Sweden</t>
  </si>
  <si>
    <t>Sweden GSM</t>
  </si>
  <si>
    <t>Switzerland</t>
  </si>
  <si>
    <t>Switzerland GSM</t>
  </si>
  <si>
    <t>Thailand</t>
  </si>
  <si>
    <t>Tonga</t>
  </si>
  <si>
    <t>Turkey-Mobile-Others</t>
  </si>
  <si>
    <t>Turkey-Mobile-Telsim</t>
  </si>
  <si>
    <t>Turkey-Mobile-Turkcell</t>
  </si>
  <si>
    <t>UK</t>
  </si>
  <si>
    <t>UK GSM</t>
  </si>
  <si>
    <t>UK special numbers</t>
  </si>
  <si>
    <t>Ukraine</t>
  </si>
  <si>
    <t>United Arab @Emirates</t>
  </si>
  <si>
    <t>USA</t>
  </si>
  <si>
    <t>All other calls, for example Directory Enquiries, Premium rate etc must be no greater than the published rate of this call.</t>
  </si>
  <si>
    <r>
      <t xml:space="preserve">In the event the </t>
    </r>
    <r>
      <rPr>
        <u/>
        <sz val="9"/>
        <color theme="1"/>
        <rFont val="Calibri"/>
        <family val="2"/>
      </rPr>
      <t>average</t>
    </r>
    <r>
      <rPr>
        <sz val="9"/>
        <color theme="1"/>
        <rFont val="Calibri"/>
        <family val="2"/>
        <scheme val="minor"/>
      </rPr>
      <t xml:space="preserve"> user exceeds an element of the bundle on a 3 month rolling average basis, a Fair Usage Review can be undertaken to adjust future pricing.  The Fair Usage review must never result in retrospective charges to NCIA.</t>
    </r>
  </si>
  <si>
    <t>6.1, 7.2, 7.3, 7.4, 7.5</t>
  </si>
  <si>
    <t>Option 1: Year 1 option (12 months) - Evaluated</t>
  </si>
  <si>
    <t>Option 2: Year 2 option (12 months) - Evaluated</t>
  </si>
  <si>
    <t>Option 3 - Additional subscriptions for Belgium (NATO HQ) during Base Contract (36 months) - Evaluated</t>
  </si>
  <si>
    <t>Total FFP Option 3</t>
  </si>
  <si>
    <t>Total FFP Option 4</t>
  </si>
  <si>
    <t>Total FFP Option 5</t>
  </si>
  <si>
    <t>SOW Ref.</t>
  </si>
  <si>
    <t>Total FFP Base Contract</t>
  </si>
  <si>
    <t>Total FFP Option 1</t>
  </si>
  <si>
    <t>Total FFP Option 2</t>
  </si>
  <si>
    <t>Currency (select from drop-down list)</t>
  </si>
  <si>
    <t>Base Contract</t>
  </si>
  <si>
    <t>ALL</t>
  </si>
  <si>
    <t>Lek</t>
  </si>
  <si>
    <t>BGN</t>
  </si>
  <si>
    <t>Lev</t>
  </si>
  <si>
    <t>CAD</t>
  </si>
  <si>
    <t>Dollar</t>
  </si>
  <si>
    <t>HRK</t>
  </si>
  <si>
    <t>Kuna</t>
  </si>
  <si>
    <t>Czech Republic</t>
  </si>
  <si>
    <t>CZK</t>
  </si>
  <si>
    <t>Koruna</t>
  </si>
  <si>
    <t>DKK</t>
  </si>
  <si>
    <t>Krone</t>
  </si>
  <si>
    <t>HUF</t>
  </si>
  <si>
    <t>Forint</t>
  </si>
  <si>
    <t>ISK</t>
  </si>
  <si>
    <t>NOK</t>
  </si>
  <si>
    <t>PLN</t>
  </si>
  <si>
    <t>Zloty</t>
  </si>
  <si>
    <t>RON</t>
  </si>
  <si>
    <t>Lei</t>
  </si>
  <si>
    <t>TRY</t>
  </si>
  <si>
    <t>Lira</t>
  </si>
  <si>
    <t>GBP</t>
  </si>
  <si>
    <t>Pound</t>
  </si>
  <si>
    <t>USD</t>
  </si>
  <si>
    <t>MKD</t>
  </si>
  <si>
    <t>Denar</t>
  </si>
  <si>
    <t>North Macedonia</t>
  </si>
  <si>
    <t>EUR</t>
  </si>
  <si>
    <t>Euro</t>
  </si>
  <si>
    <t>Option 4 - Additional subscriptions for Belgium (NATO HQ) during Year 1 option (12 months) - Evaluated</t>
  </si>
  <si>
    <t>Option 5 - Additional subscriptions for Belgium (NATO HQ) during Year 2 option (12 months) - Evaluated</t>
  </si>
  <si>
    <t>Global Mobile Telephony (36 months)</t>
  </si>
  <si>
    <t>Base Contract (36 months) - Global Mobile Telephony</t>
  </si>
  <si>
    <t>Year 1 option (12 months) - Evaluated</t>
  </si>
  <si>
    <t>Year 2 option (12 months) - Evaluated</t>
  </si>
  <si>
    <t>Additional subscriptions for Belgium (NATO HQ) during Base Contract (36 months) - Evaluated</t>
  </si>
  <si>
    <t>Additional subscriptions for Belgium (NATO HQ) during Year 1 option (12 months) - Evaluated</t>
  </si>
  <si>
    <t>Additional subscriptions for Belgium (NATO HQ) during Year 2 option (12 months) - Evaluated</t>
  </si>
  <si>
    <t>CLIN Description</t>
  </si>
  <si>
    <t xml:space="preserve">Declare Currency (Select from drop-down list) =&gt; </t>
  </si>
  <si>
    <t>Bidding Sheets Instructions</t>
  </si>
  <si>
    <t>INTRODUCTION &amp; IMPORTANT NOTES</t>
  </si>
  <si>
    <t>DETAILED TABs</t>
  </si>
  <si>
    <t>DESCRIPTION</t>
  </si>
  <si>
    <t>MATERIAL 
LABOUR
TRAVEL
ODCs</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</si>
  <si>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</si>
  <si>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</si>
  <si>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</si>
  <si>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</si>
  <si>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</si>
  <si>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</si>
  <si>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</si>
  <si>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</si>
  <si>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</si>
  <si>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</si>
  <si>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</si>
  <si>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</si>
  <si>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</si>
  <si>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</si>
  <si>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</si>
  <si>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</si>
  <si>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</si>
  <si>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</si>
  <si>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</si>
  <si>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</si>
  <si>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</si>
  <si>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</si>
  <si>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</si>
  <si>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</si>
  <si>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r>
      <t xml:space="preserve">Each line of the table that contains ODC is to be populated with the CLIN from the drop down menu that is associated with the effort. Note that all CLINS in the drop down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</si>
  <si>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Enter the name of the ODC item.</t>
  </si>
  <si>
    <t>Enter a description of the ODC item.</t>
  </si>
  <si>
    <t>Enter year of expected ODC cost.</t>
  </si>
  <si>
    <t>Enter the currency</t>
  </si>
  <si>
    <t>Enter the unit type</t>
  </si>
  <si>
    <t>Enter the number of units.</t>
  </si>
  <si>
    <t>Enter the unit cost.</t>
  </si>
  <si>
    <t>Total ODC cost calculation.</t>
  </si>
  <si>
    <t>Item Name</t>
  </si>
  <si>
    <t>Item Description</t>
  </si>
  <si>
    <t>Year</t>
  </si>
  <si>
    <t>Currency</t>
  </si>
  <si>
    <t>Unit Type
(MD's, lot, etc.)</t>
  </si>
  <si>
    <t>Quantity</t>
  </si>
  <si>
    <t xml:space="preserve">Unit cost </t>
  </si>
  <si>
    <t>Total Cost</t>
  </si>
  <si>
    <t>Exmpl. CLIN 1.1.1</t>
  </si>
  <si>
    <t>Shipping</t>
  </si>
  <si>
    <t>Shipping USA to BRU</t>
  </si>
  <si>
    <t>Lot</t>
  </si>
  <si>
    <t>3,000.00</t>
  </si>
  <si>
    <t>6,000.00</t>
  </si>
  <si>
    <t>IMPORTANT: DELETE THIS EXAMPLE ROW (Row 3) BEFORE SUBMITTING BID</t>
  </si>
  <si>
    <t>Insert Other Direct Cost item</t>
  </si>
  <si>
    <t>Total</t>
  </si>
  <si>
    <r>
      <t>Each line of the table that contains travel is to be populated with the CLIN from the drop down menu that is associated with the effort. Note that all CLINS in the drop down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</si>
  <si>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t xml:space="preserve">Bidder is to identify the origin and the destination of each travel. </t>
  </si>
  <si>
    <t>Enter year of expected Travel cost.</t>
  </si>
  <si>
    <t>Each line is to be completed by the bidder with the applicable currency. Bidders may choose to enter multiple currencies in one sheet or duplicate the sheet for multiple currencies.</t>
  </si>
  <si>
    <t>Enter the number of trips.</t>
  </si>
  <si>
    <t>Enter the number of people for each trip.</t>
  </si>
  <si>
    <t>Enter the number of days per trip.</t>
  </si>
  <si>
    <t>Enter the cost per roundtrip transportation (Flight, train, etc.).</t>
  </si>
  <si>
    <t>Enter the per diem rate.</t>
  </si>
  <si>
    <t>Calculated the Total Travel Cost.</t>
  </si>
  <si>
    <t>Origin/Destination</t>
  </si>
  <si>
    <t>Nr of
trips</t>
  </si>
  <si>
    <t>Nr of
people</t>
  </si>
  <si>
    <t>Nr of Days
per trip</t>
  </si>
  <si>
    <t>Cost per roundtrip</t>
  </si>
  <si>
    <t>Per Diem</t>
  </si>
  <si>
    <t>Rome/The Hague</t>
  </si>
  <si>
    <t>16,200.00</t>
  </si>
  <si>
    <t xml:space="preserve">Insert Origin/destination </t>
  </si>
  <si>
    <r>
      <t xml:space="preserve">Each line of the table that contains material is to be populated with the CLIN from the drop down menu that is associated with the effort. Note that all CLINS in the drop down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</si>
  <si>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t xml:space="preserve">Bidder is to identify specific material that is to be procured as a part of the proposed solution. This includes specific hardware items, software licenses, etc.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</si>
  <si>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</si>
  <si>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</si>
  <si>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</si>
  <si>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</si>
  <si>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</si>
  <si>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</si>
  <si>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</si>
  <si>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</si>
  <si>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</si>
  <si>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</si>
  <si>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</si>
  <si>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</si>
  <si>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Unit Cost
Year 1</t>
  </si>
  <si>
    <t>Unit Cost
Year 2</t>
  </si>
  <si>
    <t>Unit Cost
Year 3</t>
  </si>
  <si>
    <t>Unit Cost
Year 4</t>
  </si>
  <si>
    <t>Unit Cost
Year 5</t>
  </si>
  <si>
    <t>Unit Cost
Year 6</t>
  </si>
  <si>
    <t>Unit Cost
Year 7</t>
  </si>
  <si>
    <t>Unit Cost
Year 8</t>
  </si>
  <si>
    <t>Unit Cost
Year 9</t>
  </si>
  <si>
    <t>Unit Cost
Year 10</t>
  </si>
  <si>
    <t xml:space="preserve">This colum should only be expressed as a formula, which is the total of the previous columns: "quantity*costs"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</si>
  <si>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</si>
  <si>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</si>
  <si>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</si>
  <si>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material in yellow cell below:</t>
  </si>
  <si>
    <t xml:space="preserve">Equipment Name </t>
  </si>
  <si>
    <t xml:space="preserve">Currency </t>
  </si>
  <si>
    <t>Quantity
2019</t>
  </si>
  <si>
    <t>Quantity
2020</t>
  </si>
  <si>
    <t>Quantity
2021</t>
  </si>
  <si>
    <t>Quantity
2022</t>
  </si>
  <si>
    <t>Quantity
2023</t>
  </si>
  <si>
    <t>Quantity
2024</t>
  </si>
  <si>
    <t>Quantity
2025</t>
  </si>
  <si>
    <t>Quantity
2026</t>
  </si>
  <si>
    <t>Quantity
2027</t>
  </si>
  <si>
    <t>Quantity
2028</t>
  </si>
  <si>
    <t>Unit cost
2019</t>
  </si>
  <si>
    <t>Unit cost
2020</t>
  </si>
  <si>
    <t>Unit cost
2021</t>
  </si>
  <si>
    <t>Unit cost
2022</t>
  </si>
  <si>
    <t>Unit cost
2023</t>
  </si>
  <si>
    <t>Unit cost
2024</t>
  </si>
  <si>
    <t>Unit cost
2025</t>
  </si>
  <si>
    <t>Unit cost
2026</t>
  </si>
  <si>
    <t>Unit cost
2027</t>
  </si>
  <si>
    <t>Unit cost
2028</t>
  </si>
  <si>
    <t>Extended cost</t>
  </si>
  <si>
    <t>Profit</t>
  </si>
  <si>
    <t>Fully burdened cost</t>
  </si>
  <si>
    <t>Subcontracted/ Name of Subcontractor</t>
  </si>
  <si>
    <t>Profit =&gt;</t>
  </si>
  <si>
    <t>EXAMPLE: BrandX Server: TS1593</t>
  </si>
  <si>
    <t>Example: HT800003 (model number)</t>
  </si>
  <si>
    <t>20</t>
  </si>
  <si>
    <t>5</t>
  </si>
  <si>
    <t>10</t>
  </si>
  <si>
    <t>15</t>
  </si>
  <si>
    <t>150.00</t>
  </si>
  <si>
    <t>155.00</t>
  </si>
  <si>
    <t>160.00</t>
  </si>
  <si>
    <t>165.00</t>
  </si>
  <si>
    <t>170.00</t>
  </si>
  <si>
    <t>175.00</t>
  </si>
  <si>
    <t>180.00</t>
  </si>
  <si>
    <t>185.00</t>
  </si>
  <si>
    <t>190.00</t>
  </si>
  <si>
    <t>195.00</t>
  </si>
  <si>
    <t>21,300.00</t>
  </si>
  <si>
    <t>2,130.00</t>
  </si>
  <si>
    <t>24,430.00</t>
  </si>
  <si>
    <t>No</t>
  </si>
  <si>
    <t>Insert Purchased Equipment name</t>
  </si>
  <si>
    <t>Insert Item Description/Model number</t>
  </si>
  <si>
    <r>
      <t xml:space="preserve">Each line of the table that contains labour is to be populated with the CLIN from the drop down menu that is associated with the effort. Note that all CLINS in the drop down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</si>
  <si>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t>Bidder is to identify specific labour categories including function. This may also include level as appropriate.
For example:
Senior Systems Engineer,
Technician,
Junior program analyst, etc.</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</si>
  <si>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</si>
  <si>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</si>
  <si>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</si>
  <si>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</si>
  <si>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</si>
  <si>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</si>
  <si>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</si>
  <si>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</si>
  <si>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</si>
  <si>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</si>
  <si>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</si>
  <si>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</si>
  <si>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</si>
  <si>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</si>
  <si>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</si>
  <si>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</si>
  <si>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</si>
  <si>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</si>
  <si>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</si>
  <si>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</si>
  <si>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</si>
  <si>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</si>
  <si>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</si>
  <si>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Enter profit percentage for labour in yellow cell below:</t>
  </si>
  <si>
    <t>Labour Category</t>
  </si>
  <si>
    <t>Man-Days
2019</t>
  </si>
  <si>
    <t>Man-Days
2020</t>
  </si>
  <si>
    <t>Man-Days
2021</t>
  </si>
  <si>
    <t>Man-Days
2022</t>
  </si>
  <si>
    <t>Man-Days
2023</t>
  </si>
  <si>
    <t>Man-Days
2024</t>
  </si>
  <si>
    <t>Man-Days
2025</t>
  </si>
  <si>
    <t>Man-Days
2026</t>
  </si>
  <si>
    <t>Man-Days
2027</t>
  </si>
  <si>
    <t>Man-Days
2028</t>
  </si>
  <si>
    <t>Labour rate
2019</t>
  </si>
  <si>
    <t>Labour rate
2020</t>
  </si>
  <si>
    <t>Labour rate
2021</t>
  </si>
  <si>
    <t>Labour rate
2022</t>
  </si>
  <si>
    <t>Labour rate
2023</t>
  </si>
  <si>
    <t>Labour rate
2024</t>
  </si>
  <si>
    <t>Labour rate
2025</t>
  </si>
  <si>
    <t>Labour rate
2026</t>
  </si>
  <si>
    <t>Labour rate
2027</t>
  </si>
  <si>
    <t>Labour rate
2028</t>
  </si>
  <si>
    <t>Expat Allowance (ONLY if applicable)</t>
  </si>
  <si>
    <t xml:space="preserve">Profit </t>
  </si>
  <si>
    <t>Systems Engineer</t>
  </si>
  <si>
    <t>25</t>
  </si>
  <si>
    <t>30</t>
  </si>
  <si>
    <t>50.00</t>
  </si>
  <si>
    <t>51.00</t>
  </si>
  <si>
    <t>52.00</t>
  </si>
  <si>
    <t>53.00</t>
  </si>
  <si>
    <t>54.00</t>
  </si>
  <si>
    <t>55.00</t>
  </si>
  <si>
    <t>56.00</t>
  </si>
  <si>
    <t>57.00</t>
  </si>
  <si>
    <t>58.00</t>
  </si>
  <si>
    <t>59.00</t>
  </si>
  <si>
    <t>9,600.00</t>
  </si>
  <si>
    <t>960.00</t>
  </si>
  <si>
    <t>10,560.00</t>
  </si>
  <si>
    <t>Insert Labour category name here</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</si>
  <si>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
    </r>
    <r>
      <rPr>
        <b/>
        <sz val="10"/>
        <rFont val="Arial"/>
        <family val="2"/>
      </rPr>
      <t xml:space="preserve">all cells that are colour coded YELLOW in all tabs. </t>
    </r>
    <r>
      <rPr>
        <sz val="10"/>
        <rFont val="Arial"/>
        <family val="2"/>
      </rPr>
      <t xml:space="preserve">Note </t>
    </r>
    <r>
      <rPr>
        <b/>
        <sz val="10"/>
        <rFont val="Arial"/>
        <family val="2"/>
      </rPr>
      <t>Profit</t>
    </r>
    <r>
      <rPr>
        <sz val="10"/>
        <rFont val="Arial"/>
        <family val="2"/>
      </rPr>
      <t xml:space="preserve"> in tabs "Labour" and "Material" is also </t>
    </r>
    <r>
      <rPr>
        <b/>
        <sz val="10"/>
        <rFont val="Arial"/>
        <family val="2"/>
      </rPr>
      <t>colour coded 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t>
    </r>
    <r>
      <rPr>
        <b/>
        <sz val="10"/>
        <rFont val="Arial"/>
        <family val="2"/>
      </rPr>
      <t>direct and indirect rates applied in the bid must also be provided in the "Rates" tab</t>
    </r>
    <r>
      <rPr>
        <sz val="10"/>
        <rFont val="Arial"/>
        <family val="2"/>
      </rPr>
      <t xml:space="preserve">,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</si>
</sst>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_-;\-* #,##0.00_-;_-* &quot;-&quot;??_-;_-@_-"/>
    <numFmt numFmtId="165" formatCode="_-* #,##0_-;\-* #,##0_-;_-* &quot;-&quot;_-;_-@_-"/>
    <numFmt numFmtId="166" formatCode="_-* #,##0_-;\-* #,##0_-;_-* &quot;-&quot;??_-;_-@_-"/>
    <numFmt numFmtId="167" formatCode="#,##0_ ;\-#,##0\ "/>
    <numFmt numFmtId="168" formatCode="_(* #,##0_);_(* \(#,##0\);_(* &quot;-&quot;??_);_(@_)"/>
    <numFmt numFmtId="169" formatCode="_(* #,##0.0_);_(* \(#,##0.0\);_(* &quot;-&quot;??_);_(@_)"/>
  </numFmts>
  <fonts count="35" x14ac:knownFonts="1">
    <font>
      <sz val="11"/>
      <color theme="1"/>
      <name val="Calibri"/>
      <family val="2"/>
      <scheme val="minor"/>
    </font>
    <font>
      <sz val="12"/>
      <color theme="1"/>
      <name val="Arial"/>
      <family val="2"/>
    </font>
    <font>
      <b/>
      <sz val="12"/>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b/>
      <sz val="14"/>
      <color theme="1"/>
      <name val="Arial"/>
      <family val="2"/>
    </font>
    <font>
      <i/>
      <sz val="11"/>
      <color theme="1"/>
      <name val="Calibri"/>
      <family val="2"/>
      <scheme val="minor"/>
    </font>
    <font>
      <b/>
      <sz val="13"/>
      <color theme="0"/>
      <name val="Calibri"/>
      <family val="2"/>
      <scheme val="minor"/>
    </font>
    <font>
      <b/>
      <sz val="12"/>
      <color theme="0"/>
      <name val="Calibri"/>
      <family val="2"/>
      <scheme val="minor"/>
    </font>
    <font>
      <b/>
      <sz val="12"/>
      <color theme="1"/>
      <name val="Calibri"/>
      <family val="2"/>
      <scheme val="minor"/>
    </font>
    <font>
      <sz val="14"/>
      <color theme="1"/>
      <name val="Calibri"/>
      <family val="2"/>
      <scheme val="minor"/>
    </font>
    <font>
      <b/>
      <i/>
      <sz val="14"/>
      <color theme="1"/>
      <name val="Calibri"/>
      <family val="2"/>
      <scheme val="minor"/>
    </font>
    <font>
      <sz val="9"/>
      <color theme="1"/>
      <name val="Calibri"/>
      <family val="2"/>
      <scheme val="minor"/>
    </font>
    <font>
      <b/>
      <u/>
      <sz val="14"/>
      <color theme="1"/>
      <name val="Calibri"/>
      <family val="2"/>
      <scheme val="minor"/>
    </font>
    <font>
      <sz val="10"/>
      <name val="Arial"/>
      <family val="2"/>
    </font>
    <font>
      <b/>
      <sz val="9"/>
      <color theme="1"/>
      <name val="Calibri"/>
      <family val="2"/>
      <scheme val="minor"/>
    </font>
    <font>
      <b/>
      <sz val="10"/>
      <color theme="1"/>
      <name val="Calibri"/>
      <family val="2"/>
      <scheme val="minor"/>
    </font>
    <font>
      <sz val="9"/>
      <name val="Calibri"/>
      <family val="2"/>
      <scheme val="minor"/>
    </font>
    <font>
      <u/>
      <sz val="9"/>
      <color theme="1"/>
      <name val="Calibri"/>
      <family val="2"/>
    </font>
    <font>
      <b/>
      <i/>
      <sz val="9"/>
      <color theme="1"/>
      <name val="Calibri"/>
      <family val="2"/>
      <scheme val="minor"/>
    </font>
    <font>
      <b/>
      <sz val="11"/>
      <name val="Calibri"/>
      <family val="2"/>
      <scheme val="minor"/>
    </font>
    <font>
      <sz val="9"/>
      <color rgb="FFFF0000"/>
      <name val="Calibri"/>
      <family val="2"/>
      <scheme val="minor"/>
    </font>
    <font>
      <b/>
      <sz val="14"/>
      <color theme="1"/>
      <name val="Calibri"/>
      <family val="2"/>
      <scheme val="minor"/>
    </font>
    <font>
      <sz val="11"/>
      <color theme="1"/>
      <name val="Arial"/>
      <family val="2"/>
    </font>
    <font>
      <b/>
      <sz val="11"/>
      <color theme="1"/>
      <name val="Arial"/>
      <family val="2"/>
    </font>
    <font>
      <b/>
      <sz val="18"/>
      <color theme="1"/>
      <name val="Calibri"/>
      <family val="2"/>
      <scheme val="minor"/>
    </font>
    <font>
      <b/>
      <sz val="11"/>
      <color rgb="FFFF0000"/>
      <name val="Arial"/>
      <family val="2"/>
    </font>
    <font>
      <b/>
      <sz val="10"/>
      <name val="Arial"/>
      <family val="2"/>
    </font>
    <font>
      <i/>
      <sz val="11"/>
      <name val="Calibri"/>
      <family val="2"/>
    </font>
    <font>
      <i/>
      <sz val="11"/>
      <name val="Calibri"/>
      <family val="2"/>
      <scheme val="minor"/>
    </font>
    <font>
      <b/>
      <i/>
      <sz val="11"/>
      <color theme="1"/>
      <name val="Calibri"/>
      <family val="2"/>
      <scheme val="minor"/>
    </font>
    <font>
      <b/>
      <sz val="14"/>
      <color rgb="FFC00000"/>
      <name val="Calibri"/>
      <family val="2"/>
      <scheme val="minor"/>
    </font>
    <font>
      <sz val="11"/>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5"/>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xf numFmtId="43" fontId="3" fillId="0" borderId="0" applyFont="0" applyFill="0" applyBorder="0" applyAlignment="0" applyProtection="0"/>
    <xf numFmtId="0" fontId="16" fillId="0" borderId="0"/>
    <xf numFmtId="44" fontId="3" fillId="0" borderId="0" applyFont="0" applyFill="0" applyBorder="0" applyAlignment="0" applyProtection="0"/>
    <xf numFmtId="9" fontId="3" fillId="0" borderId="0" applyFont="0" applyFill="0" applyBorder="0" applyAlignment="0" applyProtection="0"/>
    <xf numFmtId="0" fontId="16" fillId="0" borderId="0"/>
  </cellStyleXfs>
  <cellXfs count="297">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indent="1"/>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0" fontId="6" fillId="0" borderId="1" xfId="0" applyFont="1" applyBorder="1" applyAlignment="1">
      <alignment horizontal="left" vertical="center" wrapText="1" indent="1" shrinkToFit="1"/>
    </xf>
    <xf numFmtId="0" fontId="0" fillId="5" borderId="0" xfId="0" applyFill="1"/>
    <xf numFmtId="0" fontId="8" fillId="5" borderId="0" xfId="0" applyFont="1" applyFill="1"/>
    <xf numFmtId="0" fontId="9" fillId="4" borderId="1" xfId="0" applyFont="1" applyFill="1" applyBorder="1" applyAlignment="1">
      <alignment horizontal="center" vertical="center" wrapText="1"/>
    </xf>
    <xf numFmtId="0" fontId="5" fillId="6" borderId="5" xfId="0" applyFont="1" applyFill="1" applyBorder="1" applyAlignment="1">
      <alignment vertical="center"/>
    </xf>
    <xf numFmtId="0" fontId="10" fillId="6" borderId="6" xfId="0" applyFont="1" applyFill="1" applyBorder="1" applyAlignment="1">
      <alignment horizontal="right" vertical="center"/>
    </xf>
    <xf numFmtId="0" fontId="5" fillId="0" borderId="7" xfId="0" applyFont="1" applyFill="1" applyBorder="1" applyAlignment="1">
      <alignment vertical="center"/>
    </xf>
    <xf numFmtId="0" fontId="4" fillId="0" borderId="7" xfId="0" applyFont="1" applyFill="1" applyBorder="1" applyAlignment="1">
      <alignment horizontal="right" vertical="center"/>
    </xf>
    <xf numFmtId="0" fontId="11" fillId="8" borderId="8" xfId="0" applyFont="1" applyFill="1" applyBorder="1" applyAlignment="1">
      <alignment vertical="center"/>
    </xf>
    <xf numFmtId="0" fontId="0" fillId="8" borderId="9" xfId="0" applyFont="1" applyFill="1" applyBorder="1" applyAlignment="1">
      <alignment vertical="center"/>
    </xf>
    <xf numFmtId="0" fontId="11" fillId="8" borderId="11" xfId="0" applyFont="1" applyFill="1" applyBorder="1" applyAlignment="1">
      <alignment vertical="center"/>
    </xf>
    <xf numFmtId="0" fontId="0" fillId="8" borderId="1" xfId="0" applyFont="1" applyFill="1" applyBorder="1" applyAlignment="1">
      <alignment vertical="center"/>
    </xf>
    <xf numFmtId="0" fontId="5" fillId="0" borderId="13" xfId="0" applyFont="1" applyFill="1" applyBorder="1" applyAlignment="1">
      <alignment vertical="center"/>
    </xf>
    <xf numFmtId="0" fontId="0" fillId="0" borderId="13" xfId="0" applyFont="1" applyFill="1" applyBorder="1" applyAlignment="1">
      <alignment vertical="center"/>
    </xf>
    <xf numFmtId="164" fontId="12" fillId="0" borderId="13" xfId="1" applyNumberFormat="1" applyFont="1"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164" fontId="0" fillId="7" borderId="10" xfId="1" applyNumberFormat="1" applyFont="1" applyFill="1" applyBorder="1" applyAlignment="1">
      <alignment vertical="center"/>
    </xf>
    <xf numFmtId="0" fontId="0" fillId="5" borderId="11" xfId="0" applyFill="1" applyBorder="1" applyAlignment="1">
      <alignment vertical="center"/>
    </xf>
    <xf numFmtId="0" fontId="0" fillId="5" borderId="1" xfId="0" applyFill="1" applyBorder="1" applyAlignment="1">
      <alignment vertical="center"/>
    </xf>
    <xf numFmtId="43" fontId="0" fillId="0" borderId="12" xfId="1" applyFont="1" applyFill="1" applyBorder="1" applyAlignment="1">
      <alignment vertical="center"/>
    </xf>
    <xf numFmtId="0" fontId="5" fillId="9" borderId="11" xfId="0" applyFont="1" applyFill="1" applyBorder="1" applyAlignment="1">
      <alignment vertical="center"/>
    </xf>
    <xf numFmtId="0" fontId="5" fillId="9" borderId="1" xfId="0" applyFont="1" applyFill="1" applyBorder="1" applyAlignment="1">
      <alignment vertical="center"/>
    </xf>
    <xf numFmtId="164" fontId="0" fillId="7" borderId="12" xfId="1" applyNumberFormat="1" applyFont="1" applyFill="1" applyBorder="1" applyAlignment="1">
      <alignment vertical="center"/>
    </xf>
    <xf numFmtId="0" fontId="13" fillId="11" borderId="0" xfId="0" applyFont="1" applyFill="1"/>
    <xf numFmtId="0" fontId="14" fillId="0" borderId="0" xfId="0" applyFont="1"/>
    <xf numFmtId="0" fontId="15" fillId="0" borderId="0" xfId="0" applyFont="1"/>
    <xf numFmtId="0" fontId="14" fillId="0" borderId="0" xfId="0" applyFont="1" applyAlignment="1"/>
    <xf numFmtId="0" fontId="0" fillId="0" borderId="0" xfId="0" applyAlignment="1"/>
    <xf numFmtId="0" fontId="14" fillId="0" borderId="16" xfId="0" applyFont="1" applyBorder="1"/>
    <xf numFmtId="165" fontId="14" fillId="0" borderId="16" xfId="0" applyNumberFormat="1" applyFont="1" applyBorder="1"/>
    <xf numFmtId="166" fontId="14" fillId="0" borderId="16" xfId="0" applyNumberFormat="1" applyFont="1" applyBorder="1"/>
    <xf numFmtId="166" fontId="14" fillId="0" borderId="0" xfId="0" applyNumberFormat="1" applyFont="1"/>
    <xf numFmtId="0" fontId="14" fillId="0" borderId="20" xfId="0" applyFont="1" applyBorder="1"/>
    <xf numFmtId="166" fontId="14" fillId="0" borderId="20" xfId="0" applyNumberFormat="1" applyFont="1" applyBorder="1"/>
    <xf numFmtId="166" fontId="14" fillId="0" borderId="16" xfId="1" applyNumberFormat="1" applyFont="1" applyBorder="1"/>
    <xf numFmtId="0" fontId="16" fillId="0" borderId="0" xfId="2"/>
    <xf numFmtId="0" fontId="17" fillId="12" borderId="16" xfId="0" applyFont="1" applyFill="1" applyBorder="1"/>
    <xf numFmtId="166" fontId="17" fillId="12" borderId="16" xfId="1" applyNumberFormat="1" applyFont="1" applyFill="1" applyBorder="1"/>
    <xf numFmtId="0" fontId="14" fillId="0" borderId="17" xfId="0" applyFont="1" applyBorder="1" applyAlignment="1"/>
    <xf numFmtId="0" fontId="0" fillId="0" borderId="18" xfId="0" applyBorder="1" applyAlignment="1"/>
    <xf numFmtId="0" fontId="0" fillId="0" borderId="19" xfId="0" applyBorder="1" applyAlignment="1"/>
    <xf numFmtId="0" fontId="17" fillId="8" borderId="2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4" fillId="0" borderId="17" xfId="0" applyFont="1" applyBorder="1"/>
    <xf numFmtId="165" fontId="14" fillId="0" borderId="28" xfId="1" applyNumberFormat="1" applyFont="1" applyBorder="1" applyAlignment="1">
      <alignment horizontal="center"/>
    </xf>
    <xf numFmtId="3" fontId="14" fillId="0" borderId="16" xfId="0" applyNumberFormat="1" applyFont="1" applyBorder="1" applyAlignment="1">
      <alignment horizontal="center" vertical="center"/>
    </xf>
    <xf numFmtId="1" fontId="19" fillId="5" borderId="16" xfId="1" applyNumberFormat="1" applyFont="1" applyFill="1" applyBorder="1" applyAlignment="1">
      <alignment horizontal="center"/>
    </xf>
    <xf numFmtId="1" fontId="14" fillId="0" borderId="16" xfId="1" applyNumberFormat="1" applyFont="1" applyBorder="1" applyAlignment="1">
      <alignment horizontal="center"/>
    </xf>
    <xf numFmtId="165" fontId="19" fillId="5" borderId="29" xfId="1" applyNumberFormat="1" applyFont="1" applyFill="1" applyBorder="1" applyAlignment="1">
      <alignment horizontal="center"/>
    </xf>
    <xf numFmtId="43" fontId="14" fillId="0" borderId="19" xfId="1" applyFont="1" applyBorder="1" applyAlignment="1">
      <alignment horizontal="center"/>
    </xf>
    <xf numFmtId="0" fontId="14" fillId="0" borderId="16" xfId="1" applyNumberFormat="1" applyFont="1" applyBorder="1" applyAlignment="1">
      <alignment horizontal="center"/>
    </xf>
    <xf numFmtId="3" fontId="19" fillId="5" borderId="16" xfId="1" applyNumberFormat="1" applyFont="1" applyFill="1" applyBorder="1" applyAlignment="1">
      <alignment horizontal="center"/>
    </xf>
    <xf numFmtId="0" fontId="14" fillId="0" borderId="29" xfId="1" applyNumberFormat="1" applyFont="1" applyBorder="1" applyAlignment="1">
      <alignment horizontal="center"/>
    </xf>
    <xf numFmtId="0" fontId="14" fillId="0" borderId="30" xfId="0" applyFont="1" applyBorder="1"/>
    <xf numFmtId="167" fontId="14" fillId="0" borderId="19" xfId="1" applyNumberFormat="1" applyFont="1" applyBorder="1" applyAlignment="1">
      <alignment horizontal="center"/>
    </xf>
    <xf numFmtId="3" fontId="14" fillId="0" borderId="16" xfId="1" applyNumberFormat="1" applyFont="1" applyBorder="1" applyAlignment="1">
      <alignment horizontal="center"/>
    </xf>
    <xf numFmtId="3" fontId="14" fillId="0" borderId="29" xfId="1" applyNumberFormat="1" applyFont="1" applyBorder="1" applyAlignment="1">
      <alignment horizontal="center"/>
    </xf>
    <xf numFmtId="43" fontId="14" fillId="0" borderId="28" xfId="1" applyFont="1" applyBorder="1" applyAlignment="1">
      <alignment horizontal="center"/>
    </xf>
    <xf numFmtId="43" fontId="14" fillId="0" borderId="16" xfId="1" applyFont="1" applyBorder="1" applyAlignment="1">
      <alignment horizontal="center"/>
    </xf>
    <xf numFmtId="43" fontId="19" fillId="5" borderId="29" xfId="1" applyFont="1" applyFill="1" applyBorder="1" applyAlignment="1">
      <alignment horizontal="center"/>
    </xf>
    <xf numFmtId="0" fontId="14" fillId="0" borderId="0" xfId="0" applyFont="1" applyBorder="1"/>
    <xf numFmtId="43" fontId="14" fillId="0" borderId="0" xfId="1" applyFont="1" applyBorder="1"/>
    <xf numFmtId="9" fontId="14" fillId="0" borderId="0" xfId="0" applyNumberFormat="1" applyFont="1" applyBorder="1" applyAlignment="1">
      <alignment horizontal="center" vertical="center" wrapText="1"/>
    </xf>
    <xf numFmtId="164" fontId="14" fillId="5" borderId="0" xfId="1" applyNumberFormat="1" applyFont="1" applyFill="1" applyBorder="1"/>
    <xf numFmtId="164" fontId="14" fillId="0" borderId="0" xfId="1" applyNumberFormat="1" applyFont="1" applyBorder="1"/>
    <xf numFmtId="0" fontId="21" fillId="0" borderId="0" xfId="0" applyFont="1"/>
    <xf numFmtId="0" fontId="5" fillId="5" borderId="0" xfId="0" applyFont="1" applyFill="1" applyBorder="1" applyAlignment="1">
      <alignment horizontal="center"/>
    </xf>
    <xf numFmtId="0" fontId="5" fillId="0" borderId="0" xfId="0" applyFont="1" applyFill="1" applyBorder="1" applyAlignment="1">
      <alignment horizontal="center"/>
    </xf>
    <xf numFmtId="0" fontId="22" fillId="0" borderId="0" xfId="0" applyFont="1" applyFill="1" applyBorder="1" applyAlignment="1">
      <alignment horizontal="center"/>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0" borderId="0" xfId="0" applyFont="1" applyFill="1" applyBorder="1"/>
    <xf numFmtId="0" fontId="14" fillId="0" borderId="0" xfId="0" applyFont="1" applyFill="1" applyBorder="1"/>
    <xf numFmtId="0" fontId="17" fillId="0" borderId="0" xfId="0" applyFont="1" applyFill="1" applyBorder="1" applyAlignment="1">
      <alignment horizontal="center" vertical="center" wrapText="1"/>
    </xf>
    <xf numFmtId="3" fontId="14" fillId="0" borderId="19" xfId="1" applyNumberFormat="1" applyFont="1" applyBorder="1"/>
    <xf numFmtId="3" fontId="14" fillId="0" borderId="16" xfId="1" applyNumberFormat="1" applyFont="1" applyBorder="1"/>
    <xf numFmtId="3" fontId="14" fillId="0" borderId="17" xfId="1" applyNumberFormat="1" applyFont="1" applyBorder="1"/>
    <xf numFmtId="3" fontId="14" fillId="5" borderId="0" xfId="1" applyNumberFormat="1" applyFont="1" applyFill="1" applyBorder="1"/>
    <xf numFmtId="3" fontId="14" fillId="0" borderId="16" xfId="0" applyNumberFormat="1" applyFont="1" applyFill="1" applyBorder="1" applyAlignment="1"/>
    <xf numFmtId="3" fontId="14" fillId="0" borderId="16" xfId="0" applyNumberFormat="1" applyFont="1" applyBorder="1" applyAlignment="1"/>
    <xf numFmtId="3" fontId="14" fillId="0" borderId="0" xfId="0" applyNumberFormat="1" applyFont="1"/>
    <xf numFmtId="3" fontId="14" fillId="0" borderId="0" xfId="1" applyNumberFormat="1" applyFont="1" applyFill="1" applyBorder="1"/>
    <xf numFmtId="3" fontId="14" fillId="12" borderId="16" xfId="1" applyNumberFormat="1" applyFont="1" applyFill="1" applyBorder="1"/>
    <xf numFmtId="3" fontId="14" fillId="12" borderId="17" xfId="1" applyNumberFormat="1" applyFont="1" applyFill="1" applyBorder="1"/>
    <xf numFmtId="9" fontId="14" fillId="5" borderId="0" xfId="1" applyNumberFormat="1" applyFont="1" applyFill="1" applyBorder="1"/>
    <xf numFmtId="3" fontId="14" fillId="5" borderId="0" xfId="0" applyNumberFormat="1" applyFont="1" applyFill="1" applyBorder="1"/>
    <xf numFmtId="3" fontId="14" fillId="0" borderId="0" xfId="0" applyNumberFormat="1" applyFont="1" applyFill="1" applyBorder="1"/>
    <xf numFmtId="0" fontId="23" fillId="0" borderId="0" xfId="0" applyFont="1"/>
    <xf numFmtId="0" fontId="14" fillId="0" borderId="0" xfId="0" applyFont="1" applyAlignment="1">
      <alignment horizontal="left"/>
    </xf>
    <xf numFmtId="3" fontId="14" fillId="0" borderId="16" xfId="0" applyNumberFormat="1" applyFont="1" applyBorder="1"/>
    <xf numFmtId="0" fontId="14" fillId="0" borderId="16" xfId="0" applyNumberFormat="1" applyFont="1" applyBorder="1"/>
    <xf numFmtId="1" fontId="14" fillId="0" borderId="16" xfId="0" applyNumberFormat="1" applyFont="1" applyBorder="1"/>
    <xf numFmtId="0" fontId="2" fillId="2" borderId="5" xfId="0"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1" fillId="0" borderId="5"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36" xfId="0" applyFont="1" applyBorder="1" applyAlignment="1">
      <alignment horizontal="center" vertical="center" wrapText="1"/>
    </xf>
    <xf numFmtId="0" fontId="2" fillId="2" borderId="38" xfId="0" applyFont="1" applyFill="1" applyBorder="1" applyAlignment="1">
      <alignment horizontal="center" vertical="center" wrapText="1"/>
    </xf>
    <xf numFmtId="0" fontId="1" fillId="3" borderId="38" xfId="0" applyFont="1" applyFill="1" applyBorder="1" applyAlignment="1">
      <alignment horizontal="left" vertical="center" wrapText="1"/>
    </xf>
    <xf numFmtId="0" fontId="1" fillId="0" borderId="38" xfId="0" applyFont="1" applyBorder="1" applyAlignment="1">
      <alignment horizontal="left" vertical="center" wrapText="1" indent="1"/>
    </xf>
    <xf numFmtId="0" fontId="1" fillId="0" borderId="39" xfId="0" applyFont="1" applyBorder="1" applyAlignment="1">
      <alignment horizontal="left" vertical="center" wrapText="1" indent="1"/>
    </xf>
    <xf numFmtId="0" fontId="2"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0" fillId="3" borderId="5" xfId="0" applyFill="1" applyBorder="1" applyAlignment="1">
      <alignment vertical="center"/>
    </xf>
    <xf numFmtId="0" fontId="1" fillId="3" borderId="11" xfId="0" applyFont="1" applyFill="1" applyBorder="1" applyAlignment="1">
      <alignment horizontal="left" vertical="center" wrapText="1"/>
    </xf>
    <xf numFmtId="0" fontId="1" fillId="0" borderId="11" xfId="0" applyFont="1" applyBorder="1" applyAlignment="1">
      <alignment horizontal="left" vertical="center" wrapText="1" indent="1"/>
    </xf>
    <xf numFmtId="0" fontId="1" fillId="0" borderId="35" xfId="0" applyFont="1" applyBorder="1" applyAlignment="1">
      <alignment horizontal="left" vertical="center" wrapText="1" inden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Fill="1" applyBorder="1" applyAlignment="1" applyProtection="1">
      <alignment horizontal="left" vertical="center"/>
    </xf>
    <xf numFmtId="0" fontId="16" fillId="0" borderId="1" xfId="0" quotePrefix="1" applyFont="1" applyFill="1" applyBorder="1" applyAlignment="1">
      <alignment horizontal="center" vertical="center"/>
    </xf>
    <xf numFmtId="0" fontId="16" fillId="0" borderId="1" xfId="0" applyFont="1" applyBorder="1" applyAlignment="1" applyProtection="1">
      <alignment horizontal="left" vertical="center"/>
    </xf>
    <xf numFmtId="0" fontId="16" fillId="0" borderId="1" xfId="0" quotePrefix="1" applyFont="1" applyFill="1" applyBorder="1" applyAlignment="1">
      <alignment horizontal="left" vertical="center"/>
    </xf>
    <xf numFmtId="0" fontId="0" fillId="0" borderId="1" xfId="0" applyBorder="1"/>
    <xf numFmtId="0" fontId="25" fillId="0" borderId="0" xfId="0" applyFont="1" applyAlignment="1">
      <alignment vertical="center"/>
    </xf>
    <xf numFmtId="0" fontId="1" fillId="7" borderId="36" xfId="0" applyFont="1" applyFill="1" applyBorder="1" applyAlignment="1">
      <alignment horizontal="center" vertical="center" wrapText="1"/>
    </xf>
    <xf numFmtId="0" fontId="1" fillId="0" borderId="6" xfId="0" applyFont="1" applyBorder="1" applyAlignment="1">
      <alignment horizontal="center" vertical="center" wrapText="1"/>
    </xf>
    <xf numFmtId="1" fontId="2" fillId="3" borderId="6" xfId="0" applyNumberFormat="1" applyFont="1" applyFill="1" applyBorder="1" applyAlignment="1">
      <alignment horizontal="center" vertical="center" wrapText="1"/>
    </xf>
    <xf numFmtId="0" fontId="0" fillId="3" borderId="6" xfId="0" applyFill="1" applyBorder="1" applyAlignment="1">
      <alignment vertical="center"/>
    </xf>
    <xf numFmtId="164" fontId="0" fillId="7" borderId="1" xfId="1" applyNumberFormat="1" applyFont="1" applyFill="1" applyBorder="1" applyAlignment="1">
      <alignment vertical="center"/>
    </xf>
    <xf numFmtId="43" fontId="2" fillId="7" borderId="12" xfId="0" applyNumberFormat="1" applyFont="1" applyFill="1" applyBorder="1" applyAlignment="1">
      <alignment vertical="center" wrapText="1"/>
    </xf>
    <xf numFmtId="43" fontId="1" fillId="7" borderId="12" xfId="0" applyNumberFormat="1" applyFont="1" applyFill="1" applyBorder="1" applyAlignment="1">
      <alignment vertical="center" wrapText="1"/>
    </xf>
    <xf numFmtId="43" fontId="1" fillId="7" borderId="37" xfId="0" applyNumberFormat="1" applyFont="1" applyFill="1" applyBorder="1" applyAlignment="1">
      <alignment vertical="center" wrapText="1"/>
    </xf>
    <xf numFmtId="43" fontId="1" fillId="7" borderId="1" xfId="0" applyNumberFormat="1" applyFont="1" applyFill="1" applyBorder="1" applyAlignment="1">
      <alignment vertical="center" wrapText="1"/>
    </xf>
    <xf numFmtId="43" fontId="1" fillId="7" borderId="36" xfId="0" applyNumberFormat="1" applyFont="1" applyFill="1" applyBorder="1" applyAlignment="1">
      <alignment vertical="center" wrapText="1"/>
    </xf>
    <xf numFmtId="43" fontId="2" fillId="7" borderId="5" xfId="0" applyNumberFormat="1" applyFont="1" applyFill="1" applyBorder="1" applyAlignment="1">
      <alignment vertical="center" wrapText="1"/>
    </xf>
    <xf numFmtId="0" fontId="1" fillId="7" borderId="1" xfId="0" applyFont="1" applyFill="1" applyBorder="1" applyAlignment="1">
      <alignment horizontal="center" vertical="center" wrapText="1"/>
    </xf>
    <xf numFmtId="164" fontId="5" fillId="7" borderId="12" xfId="1" applyNumberFormat="1" applyFont="1" applyFill="1" applyBorder="1" applyAlignment="1">
      <alignment vertical="center"/>
    </xf>
    <xf numFmtId="164" fontId="12" fillId="7" borderId="10" xfId="1" applyNumberFormat="1" applyFont="1" applyFill="1" applyBorder="1" applyAlignment="1">
      <alignment vertical="center"/>
    </xf>
    <xf numFmtId="164" fontId="12" fillId="7" borderId="12" xfId="1" applyNumberFormat="1" applyFont="1" applyFill="1" applyBorder="1" applyAlignment="1">
      <alignment vertical="center"/>
    </xf>
    <xf numFmtId="0" fontId="1" fillId="0" borderId="11" xfId="0" applyFont="1" applyFill="1" applyBorder="1" applyAlignment="1">
      <alignment horizontal="left" vertical="center" wrapText="1"/>
    </xf>
    <xf numFmtId="0" fontId="1" fillId="0" borderId="35" xfId="0" applyFont="1" applyFill="1" applyBorder="1" applyAlignment="1">
      <alignment horizontal="left" vertical="center" wrapText="1"/>
    </xf>
    <xf numFmtId="43" fontId="2" fillId="7" borderId="37" xfId="0" applyNumberFormat="1" applyFont="1" applyFill="1" applyBorder="1" applyAlignment="1">
      <alignment vertical="center" wrapText="1"/>
    </xf>
    <xf numFmtId="0" fontId="1" fillId="0" borderId="51" xfId="0" applyFont="1" applyFill="1" applyBorder="1" applyAlignment="1">
      <alignment vertical="center" wrapText="1"/>
    </xf>
    <xf numFmtId="0" fontId="1" fillId="0" borderId="52" xfId="0" applyFont="1" applyFill="1" applyBorder="1" applyAlignment="1">
      <alignment vertical="center" wrapText="1"/>
    </xf>
    <xf numFmtId="0" fontId="24" fillId="7" borderId="51" xfId="0" applyFont="1" applyFill="1" applyBorder="1" applyAlignment="1">
      <alignment horizontal="center" vertical="center"/>
    </xf>
    <xf numFmtId="0" fontId="24" fillId="7" borderId="52" xfId="0" applyFont="1" applyFill="1" applyBorder="1" applyAlignment="1">
      <alignment horizontal="center" vertical="center"/>
    </xf>
    <xf numFmtId="0" fontId="1" fillId="0" borderId="35" xfId="0" applyFont="1" applyFill="1" applyBorder="1" applyAlignment="1">
      <alignment vertical="center" wrapText="1"/>
    </xf>
    <xf numFmtId="0" fontId="1" fillId="0" borderId="39" xfId="0" applyFont="1" applyFill="1" applyBorder="1" applyAlignment="1">
      <alignment horizontal="left" vertical="center" wrapText="1"/>
    </xf>
    <xf numFmtId="0" fontId="24" fillId="7" borderId="56" xfId="0" applyFont="1" applyFill="1" applyBorder="1" applyAlignment="1">
      <alignment horizontal="center" vertical="center"/>
    </xf>
    <xf numFmtId="0" fontId="0" fillId="5" borderId="0" xfId="0" applyFill="1" applyAlignment="1">
      <alignment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5" fillId="9" borderId="35" xfId="0" applyFont="1" applyFill="1" applyBorder="1" applyAlignment="1">
      <alignment vertical="center"/>
    </xf>
    <xf numFmtId="0" fontId="5" fillId="9" borderId="36" xfId="0" applyFont="1" applyFill="1" applyBorder="1" applyAlignment="1">
      <alignment vertical="center"/>
    </xf>
    <xf numFmtId="164" fontId="5" fillId="7" borderId="37" xfId="1" applyNumberFormat="1" applyFont="1" applyFill="1" applyBorder="1" applyAlignment="1">
      <alignment vertical="center"/>
    </xf>
    <xf numFmtId="0" fontId="11" fillId="7" borderId="6" xfId="0" applyFont="1" applyFill="1" applyBorder="1" applyAlignment="1">
      <alignment horizontal="center" vertical="center" wrapText="1"/>
    </xf>
    <xf numFmtId="0" fontId="27" fillId="5" borderId="0" xfId="5" applyFont="1" applyFill="1" applyAlignment="1" applyProtection="1">
      <alignment vertical="center"/>
    </xf>
    <xf numFmtId="0" fontId="16" fillId="5" borderId="0" xfId="5" applyFill="1" applyProtection="1"/>
    <xf numFmtId="0" fontId="5" fillId="5" borderId="0" xfId="5" applyFont="1" applyFill="1" applyProtection="1"/>
    <xf numFmtId="0" fontId="5" fillId="13" borderId="44" xfId="5" applyFont="1" applyFill="1" applyBorder="1" applyAlignment="1" applyProtection="1">
      <alignment horizontal="left" vertical="center"/>
    </xf>
    <xf numFmtId="0" fontId="5" fillId="13" borderId="46" xfId="5" applyFont="1" applyFill="1" applyBorder="1" applyAlignment="1" applyProtection="1">
      <alignment horizontal="left" vertical="center"/>
    </xf>
    <xf numFmtId="0" fontId="16" fillId="14" borderId="9" xfId="5" applyFill="1" applyBorder="1" applyAlignment="1" applyProtection="1">
      <alignment horizontal="left" vertical="center" wrapText="1" indent="1"/>
    </xf>
    <xf numFmtId="0" fontId="16" fillId="14" borderId="57" xfId="5" applyFill="1" applyBorder="1" applyAlignment="1" applyProtection="1">
      <alignment horizontal="left" vertical="center" wrapText="1" indent="1"/>
    </xf>
    <xf numFmtId="0" fontId="16" fillId="5" borderId="0" xfId="5" applyFill="1" applyBorder="1" applyAlignment="1" applyProtection="1">
      <alignment horizontal="left" vertical="top" wrapText="1"/>
    </xf>
    <xf numFmtId="0" fontId="22" fillId="13" borderId="1" xfId="5" applyFont="1" applyFill="1" applyBorder="1" applyAlignment="1" applyProtection="1">
      <alignment vertical="center"/>
    </xf>
    <xf numFmtId="0" fontId="22" fillId="14" borderId="1" xfId="5" applyFont="1" applyFill="1" applyBorder="1" applyAlignment="1" applyProtection="1">
      <alignment horizontal="left" vertical="center" wrapText="1" indent="1"/>
    </xf>
    <xf numFmtId="0" fontId="30" fillId="14" borderId="1" xfId="5" applyFont="1" applyFill="1" applyBorder="1" applyAlignment="1" applyProtection="1">
      <alignment vertical="center" wrapText="1"/>
    </xf>
    <xf numFmtId="0" fontId="22" fillId="14" borderId="1" xfId="5" applyFont="1" applyFill="1" applyBorder="1" applyAlignment="1" applyProtection="1">
      <alignment horizontal="left" vertical="center" indent="1"/>
    </xf>
    <xf numFmtId="0" fontId="31" fillId="14" borderId="1" xfId="5" applyFont="1" applyFill="1" applyBorder="1" applyAlignment="1" applyProtection="1">
      <alignment vertical="center" wrapText="1"/>
    </xf>
    <xf numFmtId="0" fontId="14" fillId="14" borderId="0" xfId="0" applyFont="1" applyFill="1" applyAlignment="1">
      <alignment wrapText="1"/>
    </xf>
    <xf numFmtId="0" fontId="32" fillId="0" borderId="1" xfId="0" applyFont="1" applyFill="1" applyBorder="1"/>
    <xf numFmtId="0" fontId="0" fillId="0" borderId="1" xfId="0" applyFill="1" applyBorder="1"/>
    <xf numFmtId="0" fontId="5" fillId="15" borderId="1" xfId="0" applyFont="1" applyFill="1" applyBorder="1"/>
    <xf numFmtId="0" fontId="5" fillId="13" borderId="1" xfId="0" applyFont="1" applyFill="1" applyBorder="1"/>
    <xf numFmtId="9" fontId="0" fillId="0" borderId="1" xfId="4" applyFont="1" applyBorder="1"/>
    <xf numFmtId="0" fontId="0" fillId="16" borderId="1" xfId="0" applyFill="1" applyBorder="1"/>
    <xf numFmtId="9" fontId="0" fillId="16" borderId="1" xfId="0" applyNumberFormat="1" applyFill="1" applyBorder="1" applyAlignment="1">
      <alignment horizontal="right"/>
    </xf>
    <xf numFmtId="0" fontId="0" fillId="16" borderId="1" xfId="0" applyFill="1" applyBorder="1" applyAlignment="1">
      <alignment wrapText="1"/>
    </xf>
    <xf numFmtId="9" fontId="0" fillId="0" borderId="1" xfId="0" applyNumberFormat="1" applyBorder="1"/>
    <xf numFmtId="0" fontId="5" fillId="0" borderId="0" xfId="0" applyFont="1" applyAlignment="1">
      <alignment wrapText="1"/>
    </xf>
    <xf numFmtId="0" fontId="0" fillId="0" borderId="0" xfId="0" applyAlignment="1">
      <alignment wrapText="1"/>
    </xf>
    <xf numFmtId="0" fontId="5" fillId="0" borderId="0" xfId="0" applyFont="1" applyAlignment="1"/>
    <xf numFmtId="0" fontId="0" fillId="0" borderId="0" xfId="0" applyBorder="1"/>
    <xf numFmtId="168" fontId="0" fillId="0" borderId="0" xfId="1" applyNumberFormat="1" applyFont="1"/>
    <xf numFmtId="0" fontId="5" fillId="0" borderId="0" xfId="0" applyFont="1"/>
    <xf numFmtId="168" fontId="5" fillId="0" borderId="0" xfId="1" applyNumberFormat="1" applyFont="1"/>
    <xf numFmtId="0" fontId="0" fillId="17" borderId="0" xfId="0" applyFill="1"/>
    <xf numFmtId="0" fontId="0" fillId="17" borderId="0" xfId="0" applyFill="1" applyAlignment="1">
      <alignment horizontal="center"/>
    </xf>
    <xf numFmtId="0" fontId="0" fillId="17" borderId="0" xfId="0" applyFill="1" applyAlignment="1">
      <alignment horizontal="center" vertical="center"/>
    </xf>
    <xf numFmtId="43" fontId="0" fillId="17" borderId="0" xfId="1" applyFont="1" applyFill="1" applyAlignment="1">
      <alignment horizontal="center"/>
    </xf>
    <xf numFmtId="4" fontId="0" fillId="17" borderId="0" xfId="3" quotePrefix="1" applyNumberFormat="1" applyFont="1" applyFill="1" applyAlignment="1">
      <alignment horizontal="right"/>
    </xf>
    <xf numFmtId="0" fontId="33" fillId="0" borderId="0" xfId="0" applyFont="1"/>
    <xf numFmtId="0" fontId="0" fillId="0" borderId="0" xfId="0" applyAlignment="1">
      <alignment horizontal="center"/>
    </xf>
    <xf numFmtId="1" fontId="0" fillId="0" borderId="0" xfId="0" applyNumberFormat="1" applyAlignment="1">
      <alignment horizontal="right"/>
    </xf>
    <xf numFmtId="0" fontId="0" fillId="0" borderId="0" xfId="0" applyAlignment="1">
      <alignment horizontal="right"/>
    </xf>
    <xf numFmtId="4" fontId="0" fillId="0" borderId="0" xfId="3" applyNumberFormat="1" applyFont="1"/>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43" fontId="0" fillId="0" borderId="0" xfId="1" applyFont="1" applyFill="1" applyAlignment="1">
      <alignment horizontal="center"/>
    </xf>
    <xf numFmtId="0" fontId="0" fillId="0" borderId="0" xfId="0" applyFill="1" applyAlignment="1">
      <alignment horizontal="right"/>
    </xf>
    <xf numFmtId="4" fontId="0" fillId="0" borderId="0" xfId="3" applyNumberFormat="1" applyFont="1" applyFill="1"/>
    <xf numFmtId="43" fontId="3" fillId="0" borderId="0" xfId="1" applyFont="1" applyFill="1" applyAlignment="1">
      <alignment horizontal="center"/>
    </xf>
    <xf numFmtId="0" fontId="0" fillId="0" borderId="0" xfId="0" applyFont="1" applyBorder="1" applyAlignment="1">
      <alignment horizontal="left" vertical="center" wrapText="1" indent="1"/>
    </xf>
    <xf numFmtId="168" fontId="5" fillId="0" borderId="0" xfId="1" applyNumberFormat="1" applyFont="1" applyAlignment="1">
      <alignment wrapText="1"/>
    </xf>
    <xf numFmtId="4" fontId="0" fillId="17" borderId="0" xfId="3" applyNumberFormat="1" applyFont="1" applyFill="1"/>
    <xf numFmtId="43" fontId="0" fillId="0" borderId="0" xfId="1" applyFont="1" applyAlignment="1">
      <alignment horizontal="right"/>
    </xf>
    <xf numFmtId="168" fontId="14" fillId="14" borderId="0" xfId="1" applyNumberFormat="1" applyFont="1" applyFill="1" applyAlignment="1">
      <alignment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168" fontId="5" fillId="0" borderId="0" xfId="1" applyNumberFormat="1" applyFont="1" applyAlignment="1">
      <alignment horizontal="center" wrapText="1"/>
    </xf>
    <xf numFmtId="0" fontId="0" fillId="14" borderId="0" xfId="0" applyFill="1"/>
    <xf numFmtId="0" fontId="0" fillId="17" borderId="0" xfId="0" applyFont="1" applyFill="1"/>
    <xf numFmtId="0" fontId="0" fillId="17" borderId="0" xfId="0" applyFont="1" applyFill="1" applyAlignment="1">
      <alignment horizontal="left"/>
    </xf>
    <xf numFmtId="49" fontId="0" fillId="17" borderId="0" xfId="0" applyNumberFormat="1" applyFill="1" applyAlignment="1">
      <alignment horizontal="right"/>
    </xf>
    <xf numFmtId="49" fontId="0" fillId="17" borderId="0" xfId="1" applyNumberFormat="1" applyFont="1" applyFill="1" applyAlignment="1">
      <alignment horizontal="right"/>
    </xf>
    <xf numFmtId="49" fontId="0" fillId="17" borderId="0" xfId="3" quotePrefix="1" applyNumberFormat="1" applyFont="1" applyFill="1" applyAlignment="1">
      <alignment horizontal="right"/>
    </xf>
    <xf numFmtId="2" fontId="0" fillId="0" borderId="0" xfId="1" applyNumberFormat="1" applyFont="1" applyAlignment="1">
      <alignment horizontal="right"/>
    </xf>
    <xf numFmtId="166" fontId="0" fillId="0" borderId="0" xfId="1" applyNumberFormat="1" applyFont="1" applyAlignment="1">
      <alignment horizontal="right"/>
    </xf>
    <xf numFmtId="43" fontId="0" fillId="0" borderId="0" xfId="1" applyFont="1"/>
    <xf numFmtId="49" fontId="0" fillId="0" borderId="0" xfId="0" applyNumberFormat="1"/>
    <xf numFmtId="0" fontId="0" fillId="0" borderId="0" xfId="0" applyAlignment="1">
      <alignment horizontal="center" wrapText="1"/>
    </xf>
    <xf numFmtId="168" fontId="0" fillId="17" borderId="0" xfId="1" applyNumberFormat="1" applyFont="1" applyFill="1" applyAlignment="1">
      <alignment horizontal="right"/>
    </xf>
    <xf numFmtId="169" fontId="0" fillId="0" borderId="0" xfId="0" applyNumberFormat="1"/>
    <xf numFmtId="169" fontId="0" fillId="0" borderId="0" xfId="1" applyNumberFormat="1" applyFont="1"/>
    <xf numFmtId="9" fontId="0" fillId="7" borderId="0" xfId="4" applyFont="1" applyFill="1"/>
    <xf numFmtId="0" fontId="34" fillId="0" borderId="0" xfId="0" applyNumberFormat="1" applyFont="1"/>
    <xf numFmtId="4" fontId="34" fillId="0" borderId="0" xfId="0" applyNumberFormat="1" applyFont="1"/>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4" fillId="7" borderId="43" xfId="0" applyFont="1" applyFill="1" applyBorder="1" applyAlignment="1">
      <alignment horizontal="center" vertical="center"/>
    </xf>
    <xf numFmtId="0" fontId="24" fillId="7" borderId="48"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46" xfId="0" applyFont="1" applyFill="1" applyBorder="1" applyAlignment="1">
      <alignment horizontal="center" vertical="center"/>
    </xf>
    <xf numFmtId="0" fontId="24" fillId="7" borderId="4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2" borderId="4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15" xfId="0" applyFont="1" applyFill="1" applyBorder="1" applyAlignment="1">
      <alignment horizontal="center" vertical="center" wrapText="1"/>
    </xf>
    <xf numFmtId="168" fontId="14" fillId="14" borderId="0" xfId="1" applyNumberFormat="1" applyFont="1" applyFill="1" applyAlignment="1">
      <alignment wrapText="1"/>
    </xf>
    <xf numFmtId="168" fontId="14" fillId="14" borderId="0" xfId="1" applyNumberFormat="1" applyFont="1" applyFill="1" applyAlignment="1">
      <alignment horizontal="left" wrapText="1"/>
    </xf>
    <xf numFmtId="0" fontId="18" fillId="10" borderId="21" xfId="0" applyFont="1" applyFill="1" applyBorder="1" applyAlignment="1">
      <alignment horizontal="center"/>
    </xf>
    <xf numFmtId="0" fontId="5" fillId="10" borderId="22" xfId="0" applyFont="1" applyFill="1" applyBorder="1" applyAlignment="1">
      <alignment horizontal="center"/>
    </xf>
    <xf numFmtId="0" fontId="5" fillId="10" borderId="23"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xf>
    <xf numFmtId="0" fontId="14" fillId="0" borderId="17" xfId="0" applyFont="1" applyBorder="1" applyAlignment="1"/>
    <xf numFmtId="0" fontId="0" fillId="0" borderId="18" xfId="0" applyBorder="1" applyAlignment="1"/>
    <xf numFmtId="0" fontId="0" fillId="0" borderId="19" xfId="0" applyBorder="1" applyAlignment="1"/>
    <xf numFmtId="0" fontId="17" fillId="12" borderId="17" xfId="0" applyFont="1" applyFill="1" applyBorder="1" applyAlignment="1"/>
    <xf numFmtId="0" fontId="5" fillId="10" borderId="31" xfId="0" applyFont="1" applyFill="1" applyBorder="1" applyAlignment="1">
      <alignment horizontal="center"/>
    </xf>
    <xf numFmtId="0" fontId="17" fillId="12" borderId="19" xfId="0" applyFont="1" applyFill="1" applyBorder="1" applyAlignment="1"/>
    <xf numFmtId="0" fontId="17" fillId="0" borderId="0" xfId="0" applyFont="1" applyFill="1" applyBorder="1" applyAlignment="1"/>
    <xf numFmtId="0" fontId="17" fillId="12" borderId="18" xfId="0" applyFont="1" applyFill="1" applyBorder="1" applyAlignment="1"/>
  </cellXfs>
  <cellStyles count="6">
    <cellStyle name="Comma" xfId="1" builtinId="3"/>
    <cellStyle name="Currency" xfId="3" builtinId="4"/>
    <cellStyle name="Normal" xfId="0" builtinId="0"/>
    <cellStyle name="Normal 2 2" xfId="2"/>
    <cellStyle name="Normal 53" xfId="5"/>
    <cellStyle name="Percent" xfId="4" builtinId="5"/>
  </cellStyles>
  <dxfs count="90">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righ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3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2</xdr:row>
      <xdr:rowOff>114300</xdr:rowOff>
    </xdr:from>
    <xdr:ext cx="3756660" cy="4000500"/>
    <xdr:sp macro="" textlink="">
      <xdr:nvSpPr>
        <xdr:cNvPr id="2" name="TextBox 1"/>
        <xdr:cNvSpPr txBox="1"/>
      </xdr:nvSpPr>
      <xdr:spPr>
        <a:xfrm>
          <a:off x="9039225" y="495300"/>
          <a:ext cx="3756660" cy="40005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totals per currency in this "Offer Summary" tab should equal the totals per currency from the "CLIN Summary" tab. </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104775</xdr:colOff>
      <xdr:row>15</xdr:row>
      <xdr:rowOff>171450</xdr:rowOff>
    </xdr:from>
    <xdr:to>
      <xdr:col>12</xdr:col>
      <xdr:colOff>101778</xdr:colOff>
      <xdr:row>22</xdr:row>
      <xdr:rowOff>64770</xdr:rowOff>
    </xdr:to>
    <xdr:pic>
      <xdr:nvPicPr>
        <xdr:cNvPr id="3" name="Picture 2"/>
        <xdr:cNvPicPr>
          <a:picLocks noChangeAspect="1"/>
        </xdr:cNvPicPr>
      </xdr:nvPicPr>
      <xdr:blipFill>
        <a:blip xmlns:r="http://schemas.openxmlformats.org/officeDocument/2006/relationships" r:embed="rId1"/>
        <a:stretch>
          <a:fillRect/>
        </a:stretch>
      </xdr:blipFill>
      <xdr:spPr>
        <a:xfrm>
          <a:off x="9144000" y="3286125"/>
          <a:ext cx="3540303" cy="1055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369093</xdr:colOff>
      <xdr:row>1</xdr:row>
      <xdr:rowOff>130969</xdr:rowOff>
    </xdr:from>
    <xdr:ext cx="3756660" cy="4202906"/>
    <xdr:sp macro="" textlink="">
      <xdr:nvSpPr>
        <xdr:cNvPr id="2" name="TextBox 1"/>
        <xdr:cNvSpPr txBox="1"/>
      </xdr:nvSpPr>
      <xdr:spPr>
        <a:xfrm>
          <a:off x="11346656" y="702469"/>
          <a:ext cx="3756660" cy="420290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totals per currency in this "CLIN Summary" tab should equal the totals per currency from the "Offer Summary" tab.</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"Base Contract_Op1_Op2" and "Op3_Op4_Op5"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5715</xdr:colOff>
      <xdr:row>4</xdr:row>
      <xdr:rowOff>17145</xdr:rowOff>
    </xdr:from>
    <xdr:ext cx="2887980" cy="6636945"/>
    <xdr:sp macro="" textlink="">
      <xdr:nvSpPr>
        <xdr:cNvPr id="2" name="TextBox 1"/>
        <xdr:cNvSpPr txBox="1"/>
      </xdr:nvSpPr>
      <xdr:spPr>
        <a:xfrm>
          <a:off x="26428065" y="3074670"/>
          <a:ext cx="2887980" cy="663694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2540</xdr:colOff>
      <xdr:row>3</xdr:row>
      <xdr:rowOff>167640</xdr:rowOff>
    </xdr:from>
    <xdr:ext cx="3482340" cy="5603585"/>
    <xdr:sp macro="" textlink="">
      <xdr:nvSpPr>
        <xdr:cNvPr id="2" name="TextBox 1"/>
        <xdr:cNvSpPr txBox="1"/>
      </xdr:nvSpPr>
      <xdr:spPr>
        <a:xfrm>
          <a:off x="25643840" y="3034665"/>
          <a:ext cx="348234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259132"/>
    <xdr:sp macro="" textlink="">
      <xdr:nvSpPr>
        <xdr:cNvPr id="2" name="TextBox 1"/>
        <xdr:cNvSpPr txBox="1"/>
      </xdr:nvSpPr>
      <xdr:spPr>
        <a:xfrm>
          <a:off x="10456545" y="3044190"/>
          <a:ext cx="3611880" cy="525913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635</xdr:colOff>
      <xdr:row>3</xdr:row>
      <xdr:rowOff>0</xdr:rowOff>
    </xdr:from>
    <xdr:ext cx="3611880" cy="5259132"/>
    <xdr:sp macro="" textlink="">
      <xdr:nvSpPr>
        <xdr:cNvPr id="2" name="TextBox 1"/>
        <xdr:cNvSpPr txBox="1"/>
      </xdr:nvSpPr>
      <xdr:spPr>
        <a:xfrm>
          <a:off x="10268585" y="3074670"/>
          <a:ext cx="3611880" cy="525913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3</xdr:row>
      <xdr:rowOff>19050</xdr:rowOff>
    </xdr:from>
    <xdr:to>
      <xdr:col>24</xdr:col>
      <xdr:colOff>371475</xdr:colOff>
      <xdr:row>20</xdr:row>
      <xdr:rowOff>114300</xdr:rowOff>
    </xdr:to>
    <xdr:sp macro="" textlink="">
      <xdr:nvSpPr>
        <xdr:cNvPr id="2" name="TextBox 1"/>
        <xdr:cNvSpPr txBox="1"/>
      </xdr:nvSpPr>
      <xdr:spPr>
        <a:xfrm>
          <a:off x="11039475" y="561975"/>
          <a:ext cx="77914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t>SCENARIO ASSUMPTIONS</a:t>
          </a:r>
        </a:p>
        <a:p>
          <a:endParaRPr lang="en-GB" sz="1200" b="1" i="1"/>
        </a:p>
        <a:p>
          <a:r>
            <a:rPr lang="en-GB" sz="1200" b="1" i="1"/>
            <a:t>TRAFFIC</a:t>
          </a:r>
          <a:r>
            <a:rPr lang="en-GB" sz="1200" b="1" i="1" baseline="0"/>
            <a:t> GENERATION </a:t>
          </a:r>
        </a:p>
        <a:p>
          <a:r>
            <a:rPr lang="en-GB" sz="1200" b="1" i="1" baseline="0"/>
            <a:t>1. </a:t>
          </a:r>
          <a:r>
            <a:rPr lang="en-GB" sz="1200" b="0" i="1" baseline="0"/>
            <a:t>Fleet composed by 355 phones as per table aside</a:t>
          </a:r>
        </a:p>
        <a:p>
          <a:r>
            <a:rPr lang="en-GB" sz="1200" b="0" i="1" baseline="0"/>
            <a:t>2. Home Country Belgium</a:t>
          </a:r>
        </a:p>
        <a:p>
          <a:r>
            <a:rPr lang="en-GB" sz="1200" b="0" i="1" baseline="0"/>
            <a:t>3. Traffic volume generated in 12 Months </a:t>
          </a:r>
        </a:p>
        <a:p>
          <a:r>
            <a:rPr lang="en-GB" sz="1200" b="0" i="1" baseline="0"/>
            <a:t>4. Distribuiotn of the SIM cards represntin average distribuiotn in NATO Commands</a:t>
          </a:r>
        </a:p>
        <a:p>
          <a:r>
            <a:rPr lang="en-GB" sz="1200" b="0" i="1" baseline="0"/>
            <a:t>5. Zoning organized including the Domestic, EU ZONE, International, R0W</a:t>
          </a:r>
        </a:p>
        <a:p>
          <a:r>
            <a:rPr lang="en-GB" sz="1200" b="0" i="1" baseline="0"/>
            <a:t>6. Usage breakdown has been calcualted spreading all consumption accross all SIM cards</a:t>
          </a:r>
        </a:p>
        <a:p>
          <a:endParaRPr lang="en-GB" sz="1200" b="0" i="1" baseline="0"/>
        </a:p>
        <a:p>
          <a:r>
            <a:rPr lang="en-GB" sz="1200" b="0" i="1" baseline="0"/>
            <a:t>NOTE: A deeper analysys of teh real data revealed that 2 important things:</a:t>
          </a:r>
        </a:p>
        <a:p>
          <a:r>
            <a:rPr lang="en-GB" sz="1200" b="0" i="1" baseline="0"/>
            <a:t>1 - The majority Of the traffic is generated form teh minority of the subscription (i.e 50% was generated form 1/3 of teh fleet.</a:t>
          </a:r>
        </a:p>
        <a:p>
          <a:r>
            <a:rPr lang="en-GB" sz="1200" b="0" i="1" baseline="0"/>
            <a:t>2 - The average utilization of teh allocated bundles is 33% it means that to baseline voice/data/text you will need to multiply by 3  in particular for data (i.e. 619,572 we need minimum 2 Giga fro base plan) SOW is more clear about teh requirement</a:t>
          </a:r>
          <a:r>
            <a:rPr lang="en-GB" sz="1100" b="0" i="0" u="none" strike="noStrike">
              <a:solidFill>
                <a:schemeClr val="dk1"/>
              </a:solidFill>
              <a:effectLst/>
              <a:latin typeface="+mn-lt"/>
              <a:ea typeface="+mn-ea"/>
              <a:cs typeface="+mn-cs"/>
            </a:rPr>
            <a:t>	</a:t>
          </a:r>
          <a:endParaRPr lang="en-GB" sz="12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il.Bozoudis\OneDrive%20for%20Business\Shared%20with%20Everyone\mike\ALAM%20project\20190205_NU%20-%20Book%201%20Annex%20A%20Bidding%20Sheets%20Example_J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BCE%20Development%20Group\CEA%20Office\5-CEA%20STANDARDS\3-Templates\20200302_NU%20-%20Book%201%20Annex%20A%20Bidding%20Shee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NATO member currencies"/>
    </sheetNames>
    <sheetDataSet>
      <sheetData sheetId="0"/>
      <sheetData sheetId="1"/>
      <sheetData sheetId="2"/>
      <sheetData sheetId="3"/>
      <sheetData sheetId="4"/>
      <sheetData sheetId="5"/>
      <sheetData sheetId="6"/>
      <sheetData sheetId="7"/>
      <sheetData sheetId="8"/>
      <sheetData sheetId="9">
        <row r="8">
          <cell r="A8" t="str">
            <v>CLIN 1.1.1</v>
          </cell>
        </row>
        <row r="9">
          <cell r="A9" t="str">
            <v>CLIN 1.1.2</v>
          </cell>
        </row>
        <row r="10">
          <cell r="A10" t="str">
            <v>CLIN 1.1.3</v>
          </cell>
        </row>
        <row r="11">
          <cell r="A11" t="str">
            <v>CLIN 1.2.1.1</v>
          </cell>
        </row>
        <row r="12">
          <cell r="A12" t="str">
            <v>CLIN 1.2.1.2</v>
          </cell>
        </row>
        <row r="13">
          <cell r="A13" t="str">
            <v>CLIN 1.2.2.1</v>
          </cell>
        </row>
        <row r="14">
          <cell r="A14" t="str">
            <v>CLIN 1.2.2.2</v>
          </cell>
        </row>
        <row r="15">
          <cell r="A15" t="str">
            <v>CLIN 1.2.3.1</v>
          </cell>
        </row>
        <row r="16">
          <cell r="A16" t="str">
            <v>CLIN 1.2.3.2</v>
          </cell>
        </row>
        <row r="17">
          <cell r="A17" t="str">
            <v>CLIN 1.2.3.3</v>
          </cell>
        </row>
        <row r="18">
          <cell r="A18" t="str">
            <v>CLIN 1.2.3.4</v>
          </cell>
        </row>
        <row r="19">
          <cell r="A19" t="str">
            <v>CLIN 1.3.1</v>
          </cell>
        </row>
        <row r="20">
          <cell r="A20" t="str">
            <v>CLIN 1.3.2</v>
          </cell>
        </row>
        <row r="21">
          <cell r="A21" t="str">
            <v>CLIN 2.1.1</v>
          </cell>
        </row>
        <row r="22">
          <cell r="A22" t="str">
            <v>CLIN 2.1.2</v>
          </cell>
        </row>
        <row r="23">
          <cell r="A23" t="str">
            <v>CLIN 2.1.3</v>
          </cell>
        </row>
        <row r="24">
          <cell r="A24" t="str">
            <v>CLIN 2.2.2.1</v>
          </cell>
        </row>
        <row r="25">
          <cell r="A25" t="str">
            <v>CLIN 2.2.2.2</v>
          </cell>
        </row>
        <row r="26">
          <cell r="A26" t="str">
            <v>CLIN 2.2.2.3</v>
          </cell>
        </row>
        <row r="27">
          <cell r="A27" t="str">
            <v>CLIN 2.2.2.4</v>
          </cell>
        </row>
        <row r="28">
          <cell r="A28" t="str">
            <v>CLIN 2.3.1</v>
          </cell>
        </row>
        <row r="29">
          <cell r="A29" t="str">
            <v>CLIN 2.3.2</v>
          </cell>
        </row>
        <row r="30">
          <cell r="A30" t="str">
            <v>CLIN 3.1.1</v>
          </cell>
        </row>
        <row r="31">
          <cell r="A31" t="str">
            <v>CLIN 3.1.2</v>
          </cell>
        </row>
        <row r="32">
          <cell r="A32" t="str">
            <v>CLIN 3.1.3</v>
          </cell>
        </row>
        <row r="33">
          <cell r="A33" t="str">
            <v>CLIN 3.2.1</v>
          </cell>
        </row>
        <row r="34">
          <cell r="A34" t="str">
            <v>CLIN 3.3.1</v>
          </cell>
        </row>
        <row r="35">
          <cell r="A35" t="str">
            <v>CLIN 3.3.2</v>
          </cell>
        </row>
        <row r="36">
          <cell r="A36" t="str">
            <v>CLIN 4.1.1</v>
          </cell>
        </row>
        <row r="37">
          <cell r="A37" t="str">
            <v>CLIN 4.1.2</v>
          </cell>
        </row>
        <row r="38">
          <cell r="A38" t="str">
            <v>CLIN 4.1.3</v>
          </cell>
        </row>
        <row r="39">
          <cell r="A39" t="str">
            <v>CLIN 4.2.1</v>
          </cell>
        </row>
        <row r="40">
          <cell r="A40" t="str">
            <v>CLIN 4.3.1</v>
          </cell>
        </row>
        <row r="41">
          <cell r="A41" t="str">
            <v>CLIN 4.3.2</v>
          </cell>
        </row>
        <row r="42">
          <cell r="A42" t="str">
            <v>CLIN 5.1.1</v>
          </cell>
        </row>
        <row r="43">
          <cell r="A43" t="str">
            <v>CLIN 5.1.2</v>
          </cell>
        </row>
        <row r="44">
          <cell r="A44" t="str">
            <v>CLIN 5.1.3</v>
          </cell>
        </row>
        <row r="45">
          <cell r="A45" t="str">
            <v>CLIN 5.2.1</v>
          </cell>
        </row>
        <row r="46">
          <cell r="A46" t="str">
            <v>CLIN 5.2.2</v>
          </cell>
        </row>
        <row r="47">
          <cell r="A47" t="str">
            <v>CLIN 5.2.3</v>
          </cell>
        </row>
        <row r="48">
          <cell r="A48" t="str">
            <v>CLIN 5.3.1</v>
          </cell>
        </row>
        <row r="49">
          <cell r="A49" t="str">
            <v>CLIN 5.3.2</v>
          </cell>
        </row>
        <row r="50">
          <cell r="A50" t="str">
            <v>CLIN 5.3.3</v>
          </cell>
        </row>
        <row r="51">
          <cell r="A51" t="str">
            <v>CLIN 6.1.1</v>
          </cell>
        </row>
        <row r="52">
          <cell r="A52" t="str">
            <v>CLIN 6.1.2</v>
          </cell>
        </row>
        <row r="53">
          <cell r="A53" t="str">
            <v>CLIN 6.1.3</v>
          </cell>
        </row>
        <row r="54">
          <cell r="A54" t="str">
            <v>CLIN 6.2.1</v>
          </cell>
        </row>
        <row r="55">
          <cell r="A55" t="str">
            <v>CLIN 6.3.1</v>
          </cell>
        </row>
        <row r="56">
          <cell r="A56" t="str">
            <v>CLIN 6.3.2</v>
          </cell>
        </row>
        <row r="57">
          <cell r="A57" t="str">
            <v>CLIN 7.1.1</v>
          </cell>
        </row>
        <row r="58">
          <cell r="A58" t="str">
            <v>CLIN 7.2.1</v>
          </cell>
        </row>
        <row r="59">
          <cell r="A59" t="str">
            <v>CLIN 7.2.2</v>
          </cell>
        </row>
        <row r="60">
          <cell r="A60" t="str">
            <v>CLIN 7.2.3</v>
          </cell>
        </row>
        <row r="61">
          <cell r="A61" t="str">
            <v>CLIN 7.3.1</v>
          </cell>
        </row>
        <row r="62">
          <cell r="A62" t="str">
            <v>CLIN 7.3.2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Settings"/>
    </sheetNames>
    <sheetDataSet>
      <sheetData sheetId="0"/>
      <sheetData sheetId="1"/>
      <sheetData sheetId="2"/>
      <sheetData sheetId="3"/>
      <sheetData sheetId="4"/>
      <sheetData sheetId="5"/>
      <sheetData sheetId="6"/>
      <sheetData sheetId="7"/>
      <sheetData sheetId="8"/>
      <sheetData sheetId="9"/>
      <sheetData sheetId="10">
        <row r="2">
          <cell r="A2" t="str">
            <v>Euro (EUR)</v>
          </cell>
        </row>
        <row r="3">
          <cell r="A3" t="str">
            <v>Albanian Lek (ALL)</v>
          </cell>
        </row>
        <row r="4">
          <cell r="A4" t="str">
            <v>Bulgarian Lev (BGN)</v>
          </cell>
        </row>
        <row r="5">
          <cell r="A5" t="str">
            <v>Canadian Dollar (CAD)</v>
          </cell>
        </row>
        <row r="6">
          <cell r="A6" t="str">
            <v>Croatian Kuna (HRK)</v>
          </cell>
        </row>
        <row r="7">
          <cell r="A7" t="str">
            <v>Czech Koruna (CZK)</v>
          </cell>
        </row>
        <row r="8">
          <cell r="A8" t="str">
            <v>Danish Krone (DKK)</v>
          </cell>
        </row>
        <row r="9">
          <cell r="A9" t="str">
            <v>Estonian Kroon (EEK)</v>
          </cell>
        </row>
        <row r="10">
          <cell r="A10" t="str">
            <v>Hungarian Forint (HUF)</v>
          </cell>
        </row>
        <row r="11">
          <cell r="A11" t="str">
            <v>Icelandic Króna (ISK)</v>
          </cell>
        </row>
        <row r="12">
          <cell r="A12" t="str">
            <v>Lithuanian Litas (LTL)</v>
          </cell>
        </row>
        <row r="13">
          <cell r="A13" t="str">
            <v>Norwegian Krone (NOK)</v>
          </cell>
        </row>
        <row r="14">
          <cell r="A14" t="str">
            <v>Polish Złoty (PLN)</v>
          </cell>
        </row>
        <row r="15">
          <cell r="A15" t="str">
            <v>Romanian Leu (RON)</v>
          </cell>
        </row>
        <row r="16">
          <cell r="A16" t="str">
            <v>Slovak Koruna (SKK)</v>
          </cell>
        </row>
        <row r="17">
          <cell r="A17" t="str">
            <v>Turkish Lira (TRY)</v>
          </cell>
        </row>
        <row r="18">
          <cell r="A18" t="str">
            <v>UK Pound sterling (GBP)</v>
          </cell>
        </row>
        <row r="19">
          <cell r="A19" t="str">
            <v>US Dollar (USD)</v>
          </cell>
        </row>
      </sheetData>
    </sheetDataSet>
  </externalBook>
</externalLink>
</file>

<file path=xl/tables/table1.xml><?xml version="1.0" encoding="utf-8"?>
<table xmlns="http://schemas.openxmlformats.org/spreadsheetml/2006/main" id="4" name="CLIN2_Labour102" displayName="CLIN2_Labour102" ref="B2:AC13" totalsRowCount="1" headerRowDxfId="89">
  <tableColumns count="28">
    <tableColumn id="1" name="CLIN" totalsRowLabel="Total"/>
    <tableColumn id="2" name="Labour Category"/>
    <tableColumn id="10" name="Currency" dataDxfId="88" totalsRowDxfId="87" dataCellStyle="Comma"/>
    <tableColumn id="3" name="Man-Days_x000a_2019"/>
    <tableColumn id="17" name="Man-Days_x000a_2020"/>
    <tableColumn id="16" name="Man-Days_x000a_2021"/>
    <tableColumn id="14" name="Man-Days_x000a_2022"/>
    <tableColumn id="9" name="Man-Days_x000a_2023"/>
    <tableColumn id="23" name="Man-Days_x000a_2024" dataDxfId="86"/>
    <tableColumn id="22" name="Man-Days_x000a_2025" dataDxfId="85"/>
    <tableColumn id="21" name="Man-Days_x000a_2026" dataDxfId="84"/>
    <tableColumn id="20" name="Man-Days_x000a_2027" dataDxfId="83"/>
    <tableColumn id="19" name="Man-Days_x000a_2028" dataDxfId="82"/>
    <tableColumn id="4" name="Labour rate_x000a_2019" dataDxfId="81" totalsRowDxfId="80" dataCellStyle="Comma"/>
    <tableColumn id="13" name="Labour rate_x000a_2020" dataDxfId="79" totalsRowDxfId="78" dataCellStyle="Comma"/>
    <tableColumn id="12" name="Labour rate_x000a_2021" dataDxfId="77" totalsRowDxfId="76" dataCellStyle="Comma"/>
    <tableColumn id="18" name="Labour rate_x000a_2022" dataDxfId="75" totalsRowDxfId="74" dataCellStyle="Comma"/>
    <tableColumn id="15" name="Labour rate_x000a_2023" dataDxfId="73" totalsRowDxfId="72" dataCellStyle="Comma"/>
    <tableColumn id="29" name="Labour rate_x000a_2024" dataDxfId="71" totalsRowDxfId="70" dataCellStyle="Comma"/>
    <tableColumn id="28" name="Labour rate_x000a_2025" dataDxfId="69" totalsRowDxfId="68" dataCellStyle="Comma"/>
    <tableColumn id="27" name="Labour rate_x000a_2026" dataDxfId="67" totalsRowDxfId="66" dataCellStyle="Comma"/>
    <tableColumn id="26" name="Labour rate_x000a_2027" dataDxfId="65" totalsRowDxfId="64" dataCellStyle="Comma"/>
    <tableColumn id="25" name="Labour rate_x000a_2028" dataDxfId="63" totalsRowDxfId="62" dataCellStyle="Comma"/>
    <tableColumn id="6" name="Extended cost" dataDxfId="61" totalsRowDxfId="60" dataCellStyle="Comma">
      <calculatedColumnFormula>(E3*O3)+(F3*P3)*(G3*Q3)</calculatedColumnFormula>
    </tableColumn>
    <tableColumn id="11" name="Expat Allowance (ONLY if applicable)" dataDxfId="59" dataCellStyle="Comma"/>
    <tableColumn id="8" name="Profit " dataDxfId="58" totalsRowDxfId="57" dataCellStyle="Comma"/>
    <tableColumn id="5" name="Fully burdened cost" totalsRowFunction="sum" dataDxfId="56" totalsRowDxfId="55" dataCellStyle="Comma">
      <calculatedColumnFormula>CLIN2_Labour102[[#This Row],[Extended cost]]+CLIN2_Labour102[[#This Row],[Expat Allowance (ONLY if applicable)]]+CLIN2_Labour102[[#This Row],[Profit ]]</calculatedColumnFormula>
    </tableColumn>
    <tableColumn id="7" name="Subcontracted/ Name of Subcontractor" dataDxfId="54" totalsRowDxfId="53" dataCellStyle="Comma"/>
  </tableColumns>
  <tableStyleInfo name="TableStyleMedium2" showFirstColumn="0" showLastColumn="0" showRowStripes="1" showColumnStripes="0"/>
</table>
</file>

<file path=xl/tables/table2.xml><?xml version="1.0" encoding="utf-8"?>
<table xmlns="http://schemas.openxmlformats.org/spreadsheetml/2006/main" id="3" name="CLIN1_Material11" displayName="CLIN1_Material11" ref="B2:AC13" totalsRowCount="1" headerRowDxfId="52">
  <tableColumns count="28">
    <tableColumn id="1" name="CLIN" totalsRowLabel="Total"/>
    <tableColumn id="11" name="Equipment Name "/>
    <tableColumn id="2" name="Item Description"/>
    <tableColumn id="8" name="Currency " dataDxfId="51" dataCellStyle="Comma"/>
    <tableColumn id="3" name="Quantity_x000a_2019" dataDxfId="50" totalsRowDxfId="49" dataCellStyle="Comma"/>
    <tableColumn id="12" name="Quantity_x000a_2020"/>
    <tableColumn id="10" name="Quantity_x000a_2021"/>
    <tableColumn id="13" name="Quantity_x000a_2022"/>
    <tableColumn id="9" name="Quantity_x000a_2023"/>
    <tableColumn id="23" name="Quantity_x000a_2024" dataDxfId="48"/>
    <tableColumn id="22" name="Quantity_x000a_2025" dataDxfId="47"/>
    <tableColumn id="21" name="Quantity_x000a_2026" dataDxfId="46"/>
    <tableColumn id="20" name="Quantity_x000a_2027" dataDxfId="45"/>
    <tableColumn id="19" name="Quantity_x000a_2028" dataDxfId="44"/>
    <tableColumn id="4" name="Unit cost_x000a_2019" dataDxfId="43" totalsRowDxfId="42" dataCellStyle="Comma"/>
    <tableColumn id="14" name="Unit cost_x000a_2020" dataDxfId="41" totalsRowDxfId="40" dataCellStyle="Comma"/>
    <tableColumn id="15" name="Unit cost_x000a_2021" dataDxfId="39" totalsRowDxfId="38" dataCellStyle="Comma"/>
    <tableColumn id="18" name="Unit cost_x000a_2022" dataDxfId="37" totalsRowDxfId="36" dataCellStyle="Comma"/>
    <tableColumn id="17" name="Unit cost_x000a_2023" dataDxfId="35" totalsRowDxfId="34" dataCellStyle="Comma"/>
    <tableColumn id="28" name="Unit cost_x000a_2024" dataDxfId="33" totalsRowDxfId="32" dataCellStyle="Comma"/>
    <tableColumn id="27" name="Unit cost_x000a_2025" dataDxfId="31" totalsRowDxfId="30" dataCellStyle="Comma"/>
    <tableColumn id="26" name="Unit cost_x000a_2026" dataDxfId="29" totalsRowDxfId="28" dataCellStyle="Comma"/>
    <tableColumn id="25" name="Unit cost_x000a_2027" dataDxfId="27" totalsRowDxfId="26" dataCellStyle="Comma"/>
    <tableColumn id="24" name="Unit cost_x000a_2028" dataDxfId="25" totalsRowDxfId="24" dataCellStyle="Comma"/>
    <tableColumn id="6" name="Extended cost" dataDxfId="23" totalsRowDxfId="22" dataCellStyle="Comma">
      <calculatedColumnFormula>(F3*P3)+(G3*Q3)*(H3*R3)</calculatedColumnFormula>
    </tableColumn>
    <tableColumn id="16" name="Profit" dataDxfId="21" totalsRowDxfId="20" dataCellStyle="Comma">
      <calculatedColumnFormula>Z3*$AF$2</calculatedColumnFormula>
    </tableColumn>
    <tableColumn id="5" name="Fully burdened cost" totalsRowFunction="sum" dataDxfId="19" totalsRowDxfId="18" dataCellStyle="Comma">
      <calculatedColumnFormula>Z3+AA3</calculatedColumnFormula>
    </tableColumn>
    <tableColumn id="7" name="Subcontracted/ Name of Subcontractor" dataDxfId="17" totalsRowDxfId="16" dataCellStyle="Comma"/>
  </tableColumns>
  <tableStyleInfo name="TableStyleMedium2" showFirstColumn="0" showLastColumn="0" showRowStripes="1" showColumnStripes="0"/>
</table>
</file>

<file path=xl/tables/table3.xml><?xml version="1.0" encoding="utf-8"?>
<table xmlns="http://schemas.openxmlformats.org/spreadsheetml/2006/main" id="2" name="Table3812" displayName="Table3812" ref="B2:K10" totalsRowCount="1" headerRowDxfId="15">
  <tableColumns count="10">
    <tableColumn id="1" name="CLIN" totalsRowLabel="Total"/>
    <tableColumn id="5" name="Origin/Destination"/>
    <tableColumn id="10" name="Year"/>
    <tableColumn id="7" name="Currency" dataDxfId="14" dataCellStyle="Comma"/>
    <tableColumn id="6" name="Nr of_x000a_trips"/>
    <tableColumn id="2" name="Nr of_x000a_people"/>
    <tableColumn id="3" name="Nr of Days_x000a_per trip"/>
    <tableColumn id="4" name="Cost per roundtrip" dataDxfId="13" totalsRowDxfId="12" dataCellStyle="Currency"/>
    <tableColumn id="9" name="Per Diem" dataDxfId="11" totalsRowDxfId="10" dataCellStyle="Currency"/>
    <tableColumn id="8" name="Total Cost" totalsRowFunction="sum" dataDxfId="9" totalsRowDxfId="8" dataCellStyle="Currency"/>
  </tableColumns>
  <tableStyleInfo name="TableStyleMedium2" showFirstColumn="0" showLastColumn="0" showRowStripes="1" showColumnStripes="0"/>
</table>
</file>

<file path=xl/tables/table4.xml><?xml version="1.0" encoding="utf-8"?>
<table xmlns="http://schemas.openxmlformats.org/spreadsheetml/2006/main" id="1" name="Table12" displayName="Table12" ref="B2:J7" totalsRowCount="1" headerRowDxfId="7">
  <autoFilter ref="B2:J6"/>
  <tableColumns count="9">
    <tableColumn id="1" name="CLIN" totalsRowLabel="Total"/>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F4" sqref="F4"/>
    </sheetView>
  </sheetViews>
  <sheetFormatPr defaultColWidth="9.140625" defaultRowHeight="12.75" x14ac:dyDescent="0.2"/>
  <cols>
    <col min="1" max="1" width="1.7109375" style="166" customWidth="1"/>
    <col min="2" max="2" width="23.42578125" style="166" customWidth="1"/>
    <col min="3" max="3" width="118.28515625" style="166" customWidth="1"/>
    <col min="4" max="4" width="45.140625" style="166" customWidth="1"/>
    <col min="5" max="5" width="2.28515625" style="166" customWidth="1"/>
    <col min="6" max="16384" width="9.140625" style="166"/>
  </cols>
  <sheetData>
    <row r="1" spans="2:4" ht="23.25" x14ac:dyDescent="0.2">
      <c r="B1" s="165" t="s">
        <v>441</v>
      </c>
    </row>
    <row r="2" spans="2:4" ht="15" x14ac:dyDescent="0.25">
      <c r="B2" s="167"/>
    </row>
    <row r="3" spans="2:4" ht="15.75" thickBot="1" x14ac:dyDescent="0.25">
      <c r="B3" s="168" t="s">
        <v>442</v>
      </c>
      <c r="C3" s="169"/>
    </row>
    <row r="4" spans="2:4" ht="259.5" x14ac:dyDescent="0.2">
      <c r="B4" s="170"/>
      <c r="C4" s="171" t="s">
        <v>659</v>
      </c>
    </row>
    <row r="5" spans="2:4" x14ac:dyDescent="0.2">
      <c r="B5" s="172"/>
      <c r="C5" s="172"/>
      <c r="D5" s="172"/>
    </row>
    <row r="6" spans="2:4" ht="15" x14ac:dyDescent="0.25">
      <c r="B6" s="173" t="s">
        <v>443</v>
      </c>
      <c r="C6" s="173" t="s">
        <v>444</v>
      </c>
      <c r="D6" s="10"/>
    </row>
    <row r="7" spans="2:4" ht="285" x14ac:dyDescent="0.25">
      <c r="B7" s="174" t="s">
        <v>445</v>
      </c>
      <c r="C7" s="175" t="s">
        <v>446</v>
      </c>
      <c r="D7" s="10"/>
    </row>
    <row r="8" spans="2:4" ht="45" x14ac:dyDescent="0.25">
      <c r="B8" s="176" t="s">
        <v>447</v>
      </c>
      <c r="C8" s="177" t="s">
        <v>448</v>
      </c>
      <c r="D8" s="10"/>
    </row>
    <row r="9" spans="2:4" ht="15" x14ac:dyDescent="0.25">
      <c r="D9" s="1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tabSelected="1" zoomScaleNormal="100" workbookViewId="0">
      <selection activeCell="B22" sqref="B22"/>
    </sheetView>
  </sheetViews>
  <sheetFormatPr defaultColWidth="8.85546875" defaultRowHeight="15" x14ac:dyDescent="0.25"/>
  <cols>
    <col min="1" max="1" width="1.7109375" style="10" customWidth="1"/>
    <col min="2" max="2" width="14.140625" style="10" customWidth="1"/>
    <col min="3" max="3" width="84.140625" style="10" customWidth="1"/>
    <col min="4" max="4" width="22" style="10" customWidth="1"/>
    <col min="5" max="5" width="8.85546875" style="10"/>
    <col min="6" max="6" width="4.7109375" style="10" customWidth="1"/>
    <col min="7" max="16384" width="8.85546875" style="10"/>
  </cols>
  <sheetData>
    <row r="2" spans="2:6" x14ac:dyDescent="0.25">
      <c r="D2" s="11" t="s">
        <v>227</v>
      </c>
      <c r="E2" s="11"/>
      <c r="F2" s="11"/>
    </row>
    <row r="3" spans="2:6" ht="34.5" x14ac:dyDescent="0.25">
      <c r="B3" s="12" t="s">
        <v>228</v>
      </c>
      <c r="C3" s="12" t="s">
        <v>229</v>
      </c>
      <c r="D3" s="12" t="s">
        <v>230</v>
      </c>
    </row>
    <row r="4" spans="2:6" ht="15.75" x14ac:dyDescent="0.25">
      <c r="B4" s="13"/>
      <c r="C4" s="14" t="s">
        <v>440</v>
      </c>
      <c r="D4" s="164"/>
    </row>
    <row r="5" spans="2:6" ht="15.75" thickBot="1" x14ac:dyDescent="0.3">
      <c r="B5" s="15"/>
      <c r="C5" s="16"/>
    </row>
    <row r="6" spans="2:6" ht="18.75" x14ac:dyDescent="0.25">
      <c r="B6" s="17" t="s">
        <v>231</v>
      </c>
      <c r="C6" s="18"/>
      <c r="D6" s="144">
        <f>SUBTOTAL(9,D9:D11)</f>
        <v>0</v>
      </c>
    </row>
    <row r="7" spans="2:6" ht="19.5" thickBot="1" x14ac:dyDescent="0.3">
      <c r="B7" s="19" t="s">
        <v>232</v>
      </c>
      <c r="C7" s="20"/>
      <c r="D7" s="145">
        <f>SUBTOTAL(9,D9:D18)</f>
        <v>0</v>
      </c>
    </row>
    <row r="8" spans="2:6" ht="19.5" thickBot="1" x14ac:dyDescent="0.3">
      <c r="B8" s="21"/>
      <c r="C8" s="22"/>
      <c r="D8" s="23"/>
    </row>
    <row r="9" spans="2:6" x14ac:dyDescent="0.25">
      <c r="B9" s="24" t="s">
        <v>398</v>
      </c>
      <c r="C9" s="25" t="s">
        <v>432</v>
      </c>
      <c r="D9" s="26">
        <v>0</v>
      </c>
    </row>
    <row r="10" spans="2:6" ht="2.1" customHeight="1" x14ac:dyDescent="0.25">
      <c r="B10" s="27"/>
      <c r="C10" s="28"/>
      <c r="D10" s="29"/>
    </row>
    <row r="11" spans="2:6" x14ac:dyDescent="0.25">
      <c r="B11" s="30" t="s">
        <v>233</v>
      </c>
      <c r="C11" s="31"/>
      <c r="D11" s="143">
        <f>SUBTOTAL(9,D9:D10)</f>
        <v>0</v>
      </c>
    </row>
    <row r="12" spans="2:6" x14ac:dyDescent="0.25">
      <c r="B12" s="27" t="s">
        <v>235</v>
      </c>
      <c r="C12" s="28" t="s">
        <v>434</v>
      </c>
      <c r="D12" s="32">
        <v>0</v>
      </c>
    </row>
    <row r="13" spans="2:6" x14ac:dyDescent="0.25">
      <c r="B13" s="27" t="s">
        <v>236</v>
      </c>
      <c r="C13" s="28" t="s">
        <v>435</v>
      </c>
      <c r="D13" s="32">
        <v>0</v>
      </c>
    </row>
    <row r="14" spans="2:6" x14ac:dyDescent="0.25">
      <c r="B14" s="27" t="s">
        <v>237</v>
      </c>
      <c r="C14" s="28" t="s">
        <v>436</v>
      </c>
      <c r="D14" s="32">
        <v>0</v>
      </c>
    </row>
    <row r="15" spans="2:6" x14ac:dyDescent="0.25">
      <c r="B15" s="27" t="s">
        <v>238</v>
      </c>
      <c r="C15" s="28" t="s">
        <v>437</v>
      </c>
      <c r="D15" s="32">
        <v>0</v>
      </c>
    </row>
    <row r="16" spans="2:6" x14ac:dyDescent="0.25">
      <c r="B16" s="27" t="s">
        <v>239</v>
      </c>
      <c r="C16" s="28" t="s">
        <v>438</v>
      </c>
      <c r="D16" s="32">
        <v>0</v>
      </c>
    </row>
    <row r="17" spans="2:4" ht="1.5" customHeight="1" x14ac:dyDescent="0.25">
      <c r="B17" s="27"/>
      <c r="C17" s="28"/>
      <c r="D17" s="29"/>
    </row>
    <row r="18" spans="2:4" ht="15" customHeight="1" thickBot="1" x14ac:dyDescent="0.3">
      <c r="B18" s="161" t="s">
        <v>234</v>
      </c>
      <c r="C18" s="162"/>
      <c r="D18" s="163">
        <f>SUBTOTAL(9,D12:D17)</f>
        <v>0</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80" zoomScaleNormal="80" workbookViewId="0">
      <selection activeCell="M20" sqref="M20"/>
    </sheetView>
  </sheetViews>
  <sheetFormatPr defaultRowHeight="15" x14ac:dyDescent="0.25"/>
  <cols>
    <col min="1" max="1" width="38.28515625" style="6" customWidth="1"/>
    <col min="2" max="2" width="12.140625" style="6" customWidth="1"/>
    <col min="3" max="3" width="20.42578125" style="6" customWidth="1"/>
    <col min="4" max="4" width="12.28515625" style="6" customWidth="1"/>
    <col min="5" max="5" width="21.140625" style="6" customWidth="1"/>
    <col min="6" max="6" width="12.85546875" style="6" customWidth="1"/>
    <col min="7" max="7" width="20.5703125" style="6" customWidth="1"/>
    <col min="8" max="8" width="18" style="6" customWidth="1"/>
    <col min="9" max="16384" width="9.140625" style="6"/>
  </cols>
  <sheetData>
    <row r="1" spans="1:8" ht="45" customHeight="1" x14ac:dyDescent="0.25">
      <c r="A1" s="242" t="s">
        <v>439</v>
      </c>
      <c r="B1" s="238" t="s">
        <v>433</v>
      </c>
      <c r="C1" s="239"/>
      <c r="D1" s="238" t="s">
        <v>387</v>
      </c>
      <c r="E1" s="239"/>
      <c r="F1" s="238" t="s">
        <v>388</v>
      </c>
      <c r="G1" s="239"/>
      <c r="H1" s="240" t="s">
        <v>397</v>
      </c>
    </row>
    <row r="2" spans="1:8" ht="30" x14ac:dyDescent="0.25">
      <c r="A2" s="243"/>
      <c r="B2" s="157" t="s">
        <v>15</v>
      </c>
      <c r="C2" s="158" t="s">
        <v>394</v>
      </c>
      <c r="D2" s="157" t="s">
        <v>15</v>
      </c>
      <c r="E2" s="158" t="s">
        <v>395</v>
      </c>
      <c r="F2" s="157" t="s">
        <v>15</v>
      </c>
      <c r="G2" s="158" t="s">
        <v>396</v>
      </c>
      <c r="H2" s="241"/>
    </row>
    <row r="3" spans="1:8" ht="15.75" customHeight="1" x14ac:dyDescent="0.25">
      <c r="A3" s="149" t="s">
        <v>0</v>
      </c>
      <c r="B3" s="146" t="s">
        <v>25</v>
      </c>
      <c r="C3" s="136">
        <f>'Base Contract_Op1_Op2'!K3</f>
        <v>0</v>
      </c>
      <c r="D3" s="146" t="s">
        <v>91</v>
      </c>
      <c r="E3" s="136">
        <f>'Base Contract_Op1_Op2'!O3</f>
        <v>0</v>
      </c>
      <c r="F3" s="146" t="s">
        <v>150</v>
      </c>
      <c r="G3" s="136">
        <f>'Base Contract_Op1_Op2'!S3</f>
        <v>0</v>
      </c>
      <c r="H3" s="151"/>
    </row>
    <row r="4" spans="1:8" ht="15.75" customHeight="1" x14ac:dyDescent="0.25">
      <c r="A4" s="149" t="s">
        <v>1</v>
      </c>
      <c r="B4" s="146" t="s">
        <v>30</v>
      </c>
      <c r="C4" s="136">
        <f>'Base Contract_Op1_Op2'!K8</f>
        <v>0</v>
      </c>
      <c r="D4" s="146" t="s">
        <v>96</v>
      </c>
      <c r="E4" s="136">
        <f>'Base Contract_Op1_Op2'!O8</f>
        <v>0</v>
      </c>
      <c r="F4" s="146" t="s">
        <v>155</v>
      </c>
      <c r="G4" s="136">
        <f>'Base Contract_Op1_Op2'!S8</f>
        <v>0</v>
      </c>
      <c r="H4" s="151"/>
    </row>
    <row r="5" spans="1:8" ht="15.75" customHeight="1" x14ac:dyDescent="0.25">
      <c r="A5" s="149" t="s">
        <v>2</v>
      </c>
      <c r="B5" s="146" t="s">
        <v>35</v>
      </c>
      <c r="C5" s="136">
        <f>'Base Contract_Op1_Op2'!K13</f>
        <v>0</v>
      </c>
      <c r="D5" s="146" t="s">
        <v>101</v>
      </c>
      <c r="E5" s="136">
        <f>'Base Contract_Op1_Op2'!O13</f>
        <v>0</v>
      </c>
      <c r="F5" s="146" t="s">
        <v>160</v>
      </c>
      <c r="G5" s="136">
        <f>'Base Contract_Op1_Op2'!S13</f>
        <v>0</v>
      </c>
      <c r="H5" s="151"/>
    </row>
    <row r="6" spans="1:8" ht="15.75" customHeight="1" x14ac:dyDescent="0.25">
      <c r="A6" s="149" t="s">
        <v>3</v>
      </c>
      <c r="B6" s="146" t="s">
        <v>40</v>
      </c>
      <c r="C6" s="136">
        <f>'Base Contract_Op1_Op2'!K18</f>
        <v>0</v>
      </c>
      <c r="D6" s="146" t="s">
        <v>106</v>
      </c>
      <c r="E6" s="136">
        <f>'Base Contract_Op1_Op2'!O18</f>
        <v>0</v>
      </c>
      <c r="F6" s="146" t="s">
        <v>162</v>
      </c>
      <c r="G6" s="136">
        <f>'Base Contract_Op1_Op2'!S18</f>
        <v>0</v>
      </c>
      <c r="H6" s="151"/>
    </row>
    <row r="7" spans="1:8" ht="15.75" customHeight="1" x14ac:dyDescent="0.25">
      <c r="A7" s="149" t="s">
        <v>4</v>
      </c>
      <c r="B7" s="146" t="s">
        <v>45</v>
      </c>
      <c r="C7" s="136">
        <f>'Base Contract_Op1_Op2'!K23</f>
        <v>0</v>
      </c>
      <c r="D7" s="146" t="s">
        <v>111</v>
      </c>
      <c r="E7" s="136">
        <f>'Base Contract_Op1_Op2'!O23</f>
        <v>0</v>
      </c>
      <c r="F7" s="146" t="s">
        <v>164</v>
      </c>
      <c r="G7" s="136">
        <f>'Base Contract_Op1_Op2'!S23</f>
        <v>0</v>
      </c>
      <c r="H7" s="151"/>
    </row>
    <row r="8" spans="1:8" ht="15.75" customHeight="1" x14ac:dyDescent="0.25">
      <c r="A8" s="149" t="s">
        <v>5</v>
      </c>
      <c r="B8" s="146" t="s">
        <v>50</v>
      </c>
      <c r="C8" s="136">
        <f>'Base Contract_Op1_Op2'!K28</f>
        <v>0</v>
      </c>
      <c r="D8" s="146" t="s">
        <v>116</v>
      </c>
      <c r="E8" s="136">
        <f>'Base Contract_Op1_Op2'!O28</f>
        <v>0</v>
      </c>
      <c r="F8" s="146" t="s">
        <v>166</v>
      </c>
      <c r="G8" s="136">
        <f>'Base Contract_Op1_Op2'!S28</f>
        <v>0</v>
      </c>
      <c r="H8" s="151"/>
    </row>
    <row r="9" spans="1:8" ht="15.75" customHeight="1" x14ac:dyDescent="0.25">
      <c r="A9" s="149" t="s">
        <v>6</v>
      </c>
      <c r="B9" s="146" t="s">
        <v>55</v>
      </c>
      <c r="C9" s="136">
        <f>'Base Contract_Op1_Op2'!K33</f>
        <v>0</v>
      </c>
      <c r="D9" s="146" t="s">
        <v>121</v>
      </c>
      <c r="E9" s="136">
        <f>'Base Contract_Op1_Op2'!O33</f>
        <v>0</v>
      </c>
      <c r="F9" s="146" t="s">
        <v>168</v>
      </c>
      <c r="G9" s="136">
        <f>'Base Contract_Op1_Op2'!S33</f>
        <v>0</v>
      </c>
      <c r="H9" s="151"/>
    </row>
    <row r="10" spans="1:8" ht="15.75" customHeight="1" x14ac:dyDescent="0.25">
      <c r="A10" s="149" t="s">
        <v>7</v>
      </c>
      <c r="B10" s="146" t="s">
        <v>60</v>
      </c>
      <c r="C10" s="136">
        <f>'Base Contract_Op1_Op2'!K38</f>
        <v>0</v>
      </c>
      <c r="D10" s="146" t="s">
        <v>126</v>
      </c>
      <c r="E10" s="136">
        <f>'Base Contract_Op1_Op2'!O38</f>
        <v>0</v>
      </c>
      <c r="F10" s="146" t="s">
        <v>170</v>
      </c>
      <c r="G10" s="136">
        <f>'Base Contract_Op1_Op2'!S38</f>
        <v>0</v>
      </c>
      <c r="H10" s="151"/>
    </row>
    <row r="11" spans="1:8" ht="15.75" customHeight="1" x14ac:dyDescent="0.25">
      <c r="A11" s="149" t="s">
        <v>8</v>
      </c>
      <c r="B11" s="146" t="s">
        <v>65</v>
      </c>
      <c r="C11" s="136">
        <f>'Base Contract_Op1_Op2'!K43</f>
        <v>0</v>
      </c>
      <c r="D11" s="146" t="s">
        <v>131</v>
      </c>
      <c r="E11" s="136">
        <f>'Base Contract_Op1_Op2'!O43</f>
        <v>0</v>
      </c>
      <c r="F11" s="146" t="s">
        <v>172</v>
      </c>
      <c r="G11" s="136">
        <f>'Base Contract_Op1_Op2'!S43</f>
        <v>0</v>
      </c>
      <c r="H11" s="151"/>
    </row>
    <row r="12" spans="1:8" ht="15.75" customHeight="1" x14ac:dyDescent="0.25">
      <c r="A12" s="149" t="s">
        <v>9</v>
      </c>
      <c r="B12" s="146" t="s">
        <v>70</v>
      </c>
      <c r="C12" s="136">
        <f>'Base Contract_Op1_Op2'!K48</f>
        <v>0</v>
      </c>
      <c r="D12" s="146" t="s">
        <v>136</v>
      </c>
      <c r="E12" s="136">
        <f>'Base Contract_Op1_Op2'!O48</f>
        <v>0</v>
      </c>
      <c r="F12" s="146" t="s">
        <v>174</v>
      </c>
      <c r="G12" s="136">
        <f>'Base Contract_Op1_Op2'!S48</f>
        <v>0</v>
      </c>
      <c r="H12" s="151"/>
    </row>
    <row r="13" spans="1:8" ht="15.75" customHeight="1" x14ac:dyDescent="0.25">
      <c r="A13" s="149" t="s">
        <v>10</v>
      </c>
      <c r="B13" s="146" t="s">
        <v>75</v>
      </c>
      <c r="C13" s="136">
        <f>'Base Contract_Op1_Op2'!K53</f>
        <v>0</v>
      </c>
      <c r="D13" s="146" t="s">
        <v>141</v>
      </c>
      <c r="E13" s="136">
        <f>'Base Contract_Op1_Op2'!O53</f>
        <v>0</v>
      </c>
      <c r="F13" s="146" t="s">
        <v>176</v>
      </c>
      <c r="G13" s="136">
        <f>'Base Contract_Op1_Op2'!S53</f>
        <v>0</v>
      </c>
      <c r="H13" s="151"/>
    </row>
    <row r="14" spans="1:8" ht="15.75" customHeight="1" thickBot="1" x14ac:dyDescent="0.3">
      <c r="A14" s="150" t="s">
        <v>16</v>
      </c>
      <c r="B14" s="147" t="s">
        <v>80</v>
      </c>
      <c r="C14" s="148">
        <f>'Base Contract_Op1_Op2'!K58</f>
        <v>0</v>
      </c>
      <c r="D14" s="147" t="s">
        <v>146</v>
      </c>
      <c r="E14" s="148">
        <f>'Base Contract_Op1_Op2'!O58</f>
        <v>0</v>
      </c>
      <c r="F14" s="147" t="s">
        <v>178</v>
      </c>
      <c r="G14" s="148">
        <f>'Base Contract_Op1_Op2'!S58</f>
        <v>0</v>
      </c>
      <c r="H14" s="152"/>
    </row>
    <row r="15" spans="1:8" ht="39.75" customHeight="1" thickBot="1" x14ac:dyDescent="0.3">
      <c r="A15" s="156"/>
      <c r="B15" s="156"/>
      <c r="C15" s="156"/>
      <c r="D15" s="156"/>
      <c r="E15" s="156"/>
      <c r="F15" s="156"/>
      <c r="G15" s="156"/>
      <c r="H15" s="156"/>
    </row>
    <row r="16" spans="1:8" ht="76.5" customHeight="1" x14ac:dyDescent="0.25">
      <c r="A16" s="244" t="s">
        <v>439</v>
      </c>
      <c r="B16" s="238" t="s">
        <v>389</v>
      </c>
      <c r="C16" s="239"/>
      <c r="D16" s="238" t="s">
        <v>430</v>
      </c>
      <c r="E16" s="246"/>
      <c r="F16" s="247" t="s">
        <v>431</v>
      </c>
      <c r="G16" s="248"/>
      <c r="H16" s="239" t="s">
        <v>397</v>
      </c>
    </row>
    <row r="17" spans="1:8" ht="30.75" customHeight="1" x14ac:dyDescent="0.25">
      <c r="A17" s="245"/>
      <c r="B17" s="159" t="s">
        <v>15</v>
      </c>
      <c r="C17" s="158" t="s">
        <v>390</v>
      </c>
      <c r="D17" s="159" t="s">
        <v>15</v>
      </c>
      <c r="E17" s="160" t="s">
        <v>391</v>
      </c>
      <c r="F17" s="159" t="s">
        <v>15</v>
      </c>
      <c r="G17" s="158" t="s">
        <v>392</v>
      </c>
      <c r="H17" s="249"/>
    </row>
    <row r="18" spans="1:8" ht="19.5" thickBot="1" x14ac:dyDescent="0.3">
      <c r="A18" s="153" t="s">
        <v>0</v>
      </c>
      <c r="B18" s="154" t="s">
        <v>209</v>
      </c>
      <c r="C18" s="148">
        <f>Op3_Op4_Op5!K3</f>
        <v>0</v>
      </c>
      <c r="D18" s="154" t="s">
        <v>219</v>
      </c>
      <c r="E18" s="148">
        <f>Op3_Op4_Op5!O3</f>
        <v>0</v>
      </c>
      <c r="F18" s="154" t="s">
        <v>214</v>
      </c>
      <c r="G18" s="148">
        <f>Op3_Op4_Op5!S3</f>
        <v>0</v>
      </c>
      <c r="H18" s="155"/>
    </row>
  </sheetData>
  <mergeCells count="10">
    <mergeCell ref="A16:A17"/>
    <mergeCell ref="B16:C16"/>
    <mergeCell ref="D16:E16"/>
    <mergeCell ref="F16:G16"/>
    <mergeCell ref="H16:H17"/>
    <mergeCell ref="B1:C1"/>
    <mergeCell ref="D1:E1"/>
    <mergeCell ref="F1:G1"/>
    <mergeCell ref="H1:H2"/>
    <mergeCell ref="A1:A2"/>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H3:H14 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518"/>
  <sheetViews>
    <sheetView zoomScale="80" zoomScaleNormal="80" workbookViewId="0">
      <selection activeCell="Z16" sqref="Z16"/>
    </sheetView>
  </sheetViews>
  <sheetFormatPr defaultRowHeight="15" x14ac:dyDescent="0.25"/>
  <cols>
    <col min="1" max="1" width="40" style="6" bestFit="1" customWidth="1"/>
    <col min="2" max="2" width="11.140625" style="6" customWidth="1"/>
    <col min="3" max="3" width="15" style="6" customWidth="1"/>
    <col min="4" max="4" width="15.28515625" style="6" customWidth="1"/>
    <col min="5" max="5" width="11.5703125" style="6" customWidth="1"/>
    <col min="6" max="6" width="15.28515625" style="6" customWidth="1"/>
    <col min="7" max="7" width="11.42578125" style="6" customWidth="1"/>
    <col min="8" max="8" width="13.140625" style="6" customWidth="1"/>
    <col min="9" max="9" width="15.140625" style="6" customWidth="1"/>
    <col min="10" max="10" width="12.5703125" style="6" customWidth="1"/>
    <col min="11" max="11" width="17" style="6" customWidth="1"/>
    <col min="12" max="12" width="13.42578125" style="6" customWidth="1"/>
    <col min="13" max="13" width="15.140625" style="6" customWidth="1"/>
    <col min="14" max="14" width="12.5703125" style="6" customWidth="1"/>
    <col min="15" max="15" width="17" style="6" customWidth="1"/>
    <col min="16" max="16" width="14.42578125" style="6" customWidth="1"/>
    <col min="17" max="17" width="15.140625" style="6" customWidth="1"/>
    <col min="18" max="18" width="12.5703125" style="6" customWidth="1"/>
    <col min="19" max="19" width="17" style="6" customWidth="1"/>
    <col min="20" max="20" width="14.85546875" style="6" customWidth="1"/>
    <col min="21" max="21" width="16.85546875" style="6" customWidth="1"/>
    <col min="22" max="16384" width="9.140625" style="6"/>
  </cols>
  <sheetData>
    <row r="1" spans="1:21" ht="45" customHeight="1" x14ac:dyDescent="0.25">
      <c r="A1" s="255" t="s">
        <v>439</v>
      </c>
      <c r="B1" s="255" t="s">
        <v>393</v>
      </c>
      <c r="C1" s="255" t="s">
        <v>17</v>
      </c>
      <c r="D1" s="255" t="s">
        <v>18</v>
      </c>
      <c r="E1" s="255" t="s">
        <v>20</v>
      </c>
      <c r="F1" s="255" t="s">
        <v>21</v>
      </c>
      <c r="G1" s="260" t="s">
        <v>22</v>
      </c>
      <c r="H1" s="257" t="s">
        <v>433</v>
      </c>
      <c r="I1" s="258"/>
      <c r="J1" s="258"/>
      <c r="K1" s="259"/>
      <c r="L1" s="257" t="s">
        <v>387</v>
      </c>
      <c r="M1" s="258"/>
      <c r="N1" s="258"/>
      <c r="O1" s="259"/>
      <c r="P1" s="257" t="s">
        <v>388</v>
      </c>
      <c r="Q1" s="258"/>
      <c r="R1" s="258"/>
      <c r="S1" s="259"/>
      <c r="T1" s="274" t="s">
        <v>397</v>
      </c>
      <c r="U1" s="255" t="s">
        <v>24</v>
      </c>
    </row>
    <row r="2" spans="1:21" ht="47.25" x14ac:dyDescent="0.25">
      <c r="A2" s="256"/>
      <c r="B2" s="256"/>
      <c r="C2" s="256"/>
      <c r="D2" s="256"/>
      <c r="E2" s="256"/>
      <c r="F2" s="256"/>
      <c r="G2" s="261"/>
      <c r="H2" s="108" t="s">
        <v>15</v>
      </c>
      <c r="I2" s="3" t="s">
        <v>23</v>
      </c>
      <c r="J2" s="3" t="s">
        <v>89</v>
      </c>
      <c r="K2" s="109" t="s">
        <v>394</v>
      </c>
      <c r="L2" s="108" t="s">
        <v>15</v>
      </c>
      <c r="M2" s="3" t="s">
        <v>23</v>
      </c>
      <c r="N2" s="3" t="s">
        <v>89</v>
      </c>
      <c r="O2" s="109" t="s">
        <v>395</v>
      </c>
      <c r="P2" s="108" t="s">
        <v>15</v>
      </c>
      <c r="Q2" s="3" t="s">
        <v>23</v>
      </c>
      <c r="R2" s="3" t="s">
        <v>89</v>
      </c>
      <c r="S2" s="109" t="s">
        <v>396</v>
      </c>
      <c r="T2" s="275"/>
      <c r="U2" s="256"/>
    </row>
    <row r="3" spans="1:21" ht="15.75" x14ac:dyDescent="0.25">
      <c r="A3" s="4" t="s">
        <v>0</v>
      </c>
      <c r="B3" s="5"/>
      <c r="C3" s="5"/>
      <c r="D3" s="5"/>
      <c r="E3" s="5"/>
      <c r="F3" s="5"/>
      <c r="G3" s="115">
        <f>SUBTOTAL(9,G4:G7)</f>
        <v>877</v>
      </c>
      <c r="H3" s="118" t="s">
        <v>25</v>
      </c>
      <c r="I3" s="5"/>
      <c r="J3" s="7"/>
      <c r="K3" s="136">
        <f>SUBTOTAL(9,K4:K7)</f>
        <v>0</v>
      </c>
      <c r="L3" s="118" t="s">
        <v>91</v>
      </c>
      <c r="M3" s="5"/>
      <c r="N3" s="7"/>
      <c r="O3" s="136">
        <f>SUBTOTAL(9,O4:O7)</f>
        <v>0</v>
      </c>
      <c r="P3" s="118" t="s">
        <v>150</v>
      </c>
      <c r="Q3" s="5"/>
      <c r="R3" s="7"/>
      <c r="S3" s="136">
        <f>SUBTOTAL(9,S4:S7)</f>
        <v>0</v>
      </c>
      <c r="T3" s="253"/>
      <c r="U3" s="135"/>
    </row>
    <row r="4" spans="1:21" x14ac:dyDescent="0.25">
      <c r="A4" s="2" t="s">
        <v>84</v>
      </c>
      <c r="B4" s="1" t="s">
        <v>11</v>
      </c>
      <c r="C4" s="265" t="s">
        <v>240</v>
      </c>
      <c r="D4" s="268" t="s">
        <v>241</v>
      </c>
      <c r="E4" s="271" t="s">
        <v>88</v>
      </c>
      <c r="F4" s="262" t="s">
        <v>90</v>
      </c>
      <c r="G4" s="116">
        <v>132</v>
      </c>
      <c r="H4" s="119" t="s">
        <v>26</v>
      </c>
      <c r="I4" s="135"/>
      <c r="J4" s="132">
        <v>36</v>
      </c>
      <c r="K4" s="137">
        <f>$G4*I4*J4</f>
        <v>0</v>
      </c>
      <c r="L4" s="119" t="s">
        <v>92</v>
      </c>
      <c r="M4" s="135"/>
      <c r="N4" s="1">
        <v>12</v>
      </c>
      <c r="O4" s="137">
        <f>$G4*M4*N4</f>
        <v>0</v>
      </c>
      <c r="P4" s="119" t="s">
        <v>151</v>
      </c>
      <c r="Q4" s="135"/>
      <c r="R4" s="1">
        <v>12</v>
      </c>
      <c r="S4" s="137">
        <f>$G4*Q4*R4</f>
        <v>0</v>
      </c>
      <c r="T4" s="254"/>
      <c r="U4" s="135"/>
    </row>
    <row r="5" spans="1:21" x14ac:dyDescent="0.25">
      <c r="A5" s="2" t="s">
        <v>85</v>
      </c>
      <c r="B5" s="1" t="s">
        <v>12</v>
      </c>
      <c r="C5" s="266"/>
      <c r="D5" s="269"/>
      <c r="E5" s="272"/>
      <c r="F5" s="263"/>
      <c r="G5" s="116">
        <v>526</v>
      </c>
      <c r="H5" s="119" t="s">
        <v>27</v>
      </c>
      <c r="I5" s="135"/>
      <c r="J5" s="132">
        <v>36</v>
      </c>
      <c r="K5" s="137">
        <f>$G5*I5*J5</f>
        <v>0</v>
      </c>
      <c r="L5" s="119" t="s">
        <v>93</v>
      </c>
      <c r="M5" s="135"/>
      <c r="N5" s="1">
        <v>12</v>
      </c>
      <c r="O5" s="137">
        <f>$G5*M5*N5</f>
        <v>0</v>
      </c>
      <c r="P5" s="119" t="s">
        <v>152</v>
      </c>
      <c r="Q5" s="135"/>
      <c r="R5" s="1">
        <v>12</v>
      </c>
      <c r="S5" s="137">
        <f>$G5*Q5*R5</f>
        <v>0</v>
      </c>
      <c r="T5" s="254"/>
      <c r="U5" s="135"/>
    </row>
    <row r="6" spans="1:21" x14ac:dyDescent="0.25">
      <c r="A6" s="2" t="s">
        <v>86</v>
      </c>
      <c r="B6" s="1" t="s">
        <v>13</v>
      </c>
      <c r="C6" s="266"/>
      <c r="D6" s="269"/>
      <c r="E6" s="272"/>
      <c r="F6" s="263"/>
      <c r="G6" s="116">
        <v>175</v>
      </c>
      <c r="H6" s="119" t="s">
        <v>28</v>
      </c>
      <c r="I6" s="135"/>
      <c r="J6" s="132">
        <v>36</v>
      </c>
      <c r="K6" s="137">
        <f>$G6*I6*J6</f>
        <v>0</v>
      </c>
      <c r="L6" s="119" t="s">
        <v>94</v>
      </c>
      <c r="M6" s="135"/>
      <c r="N6" s="1">
        <v>12</v>
      </c>
      <c r="O6" s="137">
        <f>$G6*M6*N6</f>
        <v>0</v>
      </c>
      <c r="P6" s="119" t="s">
        <v>153</v>
      </c>
      <c r="Q6" s="135"/>
      <c r="R6" s="1">
        <v>12</v>
      </c>
      <c r="S6" s="137">
        <f>$G6*Q6*R6</f>
        <v>0</v>
      </c>
      <c r="T6" s="254"/>
      <c r="U6" s="135"/>
    </row>
    <row r="7" spans="1:21" x14ac:dyDescent="0.25">
      <c r="A7" s="2" t="s">
        <v>87</v>
      </c>
      <c r="B7" s="1" t="s">
        <v>14</v>
      </c>
      <c r="C7" s="267"/>
      <c r="D7" s="270"/>
      <c r="E7" s="273"/>
      <c r="F7" s="264"/>
      <c r="G7" s="116">
        <v>44</v>
      </c>
      <c r="H7" s="119" t="s">
        <v>29</v>
      </c>
      <c r="I7" s="135"/>
      <c r="J7" s="132">
        <v>36</v>
      </c>
      <c r="K7" s="137">
        <f>$G7*I7*J7</f>
        <v>0</v>
      </c>
      <c r="L7" s="119" t="s">
        <v>95</v>
      </c>
      <c r="M7" s="135"/>
      <c r="N7" s="1">
        <v>12</v>
      </c>
      <c r="O7" s="137">
        <f>$G7*M7*N7</f>
        <v>0</v>
      </c>
      <c r="P7" s="119" t="s">
        <v>154</v>
      </c>
      <c r="Q7" s="135"/>
      <c r="R7" s="1">
        <v>12</v>
      </c>
      <c r="S7" s="137">
        <f>$G7*Q7*R7</f>
        <v>0</v>
      </c>
      <c r="T7" s="254"/>
      <c r="U7" s="135"/>
    </row>
    <row r="8" spans="1:21" ht="15.75" x14ac:dyDescent="0.25">
      <c r="A8" s="4" t="s">
        <v>1</v>
      </c>
      <c r="B8" s="5"/>
      <c r="C8" s="5"/>
      <c r="D8" s="5"/>
      <c r="E8" s="5"/>
      <c r="F8" s="5"/>
      <c r="G8" s="115">
        <f>SUBTOTAL(9,G9:G12)</f>
        <v>323</v>
      </c>
      <c r="H8" s="118" t="s">
        <v>30</v>
      </c>
      <c r="I8" s="5"/>
      <c r="J8" s="133"/>
      <c r="K8" s="136">
        <f>SUBTOTAL(9,K9:K12)</f>
        <v>0</v>
      </c>
      <c r="L8" s="118" t="s">
        <v>96</v>
      </c>
      <c r="M8" s="5"/>
      <c r="N8" s="7"/>
      <c r="O8" s="136">
        <f>SUBTOTAL(9,O9:O12)</f>
        <v>0</v>
      </c>
      <c r="P8" s="118" t="s">
        <v>155</v>
      </c>
      <c r="Q8" s="5"/>
      <c r="R8" s="7"/>
      <c r="S8" s="136">
        <f>SUBTOTAL(9,S9:S12)</f>
        <v>0</v>
      </c>
      <c r="T8" s="253"/>
      <c r="U8" s="135"/>
    </row>
    <row r="9" spans="1:21" x14ac:dyDescent="0.25">
      <c r="A9" s="2" t="s">
        <v>84</v>
      </c>
      <c r="B9" s="1" t="s">
        <v>11</v>
      </c>
      <c r="C9" s="265" t="s">
        <v>240</v>
      </c>
      <c r="D9" s="268" t="s">
        <v>241</v>
      </c>
      <c r="E9" s="271" t="s">
        <v>88</v>
      </c>
      <c r="F9" s="262" t="s">
        <v>90</v>
      </c>
      <c r="G9" s="116">
        <v>48</v>
      </c>
      <c r="H9" s="119" t="s">
        <v>31</v>
      </c>
      <c r="I9" s="135"/>
      <c r="J9" s="132">
        <v>36</v>
      </c>
      <c r="K9" s="137">
        <f>$G9*I9*J9</f>
        <v>0</v>
      </c>
      <c r="L9" s="119" t="s">
        <v>97</v>
      </c>
      <c r="M9" s="135"/>
      <c r="N9" s="1">
        <v>12</v>
      </c>
      <c r="O9" s="137">
        <f>$G9*M9*N9</f>
        <v>0</v>
      </c>
      <c r="P9" s="119" t="s">
        <v>156</v>
      </c>
      <c r="Q9" s="135"/>
      <c r="R9" s="1">
        <v>12</v>
      </c>
      <c r="S9" s="137">
        <f>$G9*Q9*R9</f>
        <v>0</v>
      </c>
      <c r="T9" s="254"/>
      <c r="U9" s="135"/>
    </row>
    <row r="10" spans="1:21" x14ac:dyDescent="0.25">
      <c r="A10" s="2" t="s">
        <v>85</v>
      </c>
      <c r="B10" s="1" t="s">
        <v>12</v>
      </c>
      <c r="C10" s="266"/>
      <c r="D10" s="269"/>
      <c r="E10" s="272"/>
      <c r="F10" s="263"/>
      <c r="G10" s="116">
        <v>194</v>
      </c>
      <c r="H10" s="119" t="s">
        <v>32</v>
      </c>
      <c r="I10" s="135"/>
      <c r="J10" s="132">
        <v>36</v>
      </c>
      <c r="K10" s="137">
        <f>$G10*I10*J10</f>
        <v>0</v>
      </c>
      <c r="L10" s="119" t="s">
        <v>98</v>
      </c>
      <c r="M10" s="135"/>
      <c r="N10" s="1">
        <v>12</v>
      </c>
      <c r="O10" s="137">
        <f>$G10*M10*N10</f>
        <v>0</v>
      </c>
      <c r="P10" s="119" t="s">
        <v>157</v>
      </c>
      <c r="Q10" s="135"/>
      <c r="R10" s="1">
        <v>12</v>
      </c>
      <c r="S10" s="137">
        <f>$G10*Q10*R10</f>
        <v>0</v>
      </c>
      <c r="T10" s="254"/>
      <c r="U10" s="135"/>
    </row>
    <row r="11" spans="1:21" x14ac:dyDescent="0.25">
      <c r="A11" s="2" t="s">
        <v>86</v>
      </c>
      <c r="B11" s="1" t="s">
        <v>13</v>
      </c>
      <c r="C11" s="266"/>
      <c r="D11" s="269"/>
      <c r="E11" s="272"/>
      <c r="F11" s="263"/>
      <c r="G11" s="116">
        <v>65</v>
      </c>
      <c r="H11" s="119" t="s">
        <v>33</v>
      </c>
      <c r="I11" s="135"/>
      <c r="J11" s="132">
        <v>36</v>
      </c>
      <c r="K11" s="137">
        <f>$G11*I11*J11</f>
        <v>0</v>
      </c>
      <c r="L11" s="119" t="s">
        <v>99</v>
      </c>
      <c r="M11" s="135"/>
      <c r="N11" s="1">
        <v>12</v>
      </c>
      <c r="O11" s="137">
        <f>$G11*M11*N11</f>
        <v>0</v>
      </c>
      <c r="P11" s="119" t="s">
        <v>158</v>
      </c>
      <c r="Q11" s="135"/>
      <c r="R11" s="1">
        <v>12</v>
      </c>
      <c r="S11" s="137">
        <f>$G11*Q11*R11</f>
        <v>0</v>
      </c>
      <c r="T11" s="254"/>
      <c r="U11" s="135"/>
    </row>
    <row r="12" spans="1:21" x14ac:dyDescent="0.25">
      <c r="A12" s="2" t="s">
        <v>87</v>
      </c>
      <c r="B12" s="1" t="s">
        <v>14</v>
      </c>
      <c r="C12" s="267"/>
      <c r="D12" s="270"/>
      <c r="E12" s="273"/>
      <c r="F12" s="264"/>
      <c r="G12" s="116">
        <v>16</v>
      </c>
      <c r="H12" s="119" t="s">
        <v>34</v>
      </c>
      <c r="I12" s="135"/>
      <c r="J12" s="132">
        <v>36</v>
      </c>
      <c r="K12" s="137">
        <f>$G12*I12*J12</f>
        <v>0</v>
      </c>
      <c r="L12" s="119" t="s">
        <v>100</v>
      </c>
      <c r="M12" s="135"/>
      <c r="N12" s="1">
        <v>12</v>
      </c>
      <c r="O12" s="137">
        <f>$G12*M12*N12</f>
        <v>0</v>
      </c>
      <c r="P12" s="119" t="s">
        <v>159</v>
      </c>
      <c r="Q12" s="135"/>
      <c r="R12" s="1">
        <v>12</v>
      </c>
      <c r="S12" s="137">
        <f>$G12*Q12*R12</f>
        <v>0</v>
      </c>
      <c r="T12" s="254"/>
      <c r="U12" s="135"/>
    </row>
    <row r="13" spans="1:21" ht="15.75" x14ac:dyDescent="0.25">
      <c r="A13" s="4" t="s">
        <v>2</v>
      </c>
      <c r="B13" s="5"/>
      <c r="C13" s="5"/>
      <c r="D13" s="5"/>
      <c r="E13" s="5"/>
      <c r="F13" s="5"/>
      <c r="G13" s="115">
        <f>SUBTOTAL(9,G14:G17)</f>
        <v>474</v>
      </c>
      <c r="H13" s="118" t="s">
        <v>35</v>
      </c>
      <c r="I13" s="5"/>
      <c r="J13" s="133"/>
      <c r="K13" s="136">
        <f>SUBTOTAL(9,K14:K17)</f>
        <v>0</v>
      </c>
      <c r="L13" s="118" t="s">
        <v>101</v>
      </c>
      <c r="M13" s="5"/>
      <c r="N13" s="7"/>
      <c r="O13" s="136">
        <f>SUBTOTAL(9,O14:O17)</f>
        <v>0</v>
      </c>
      <c r="P13" s="118" t="s">
        <v>160</v>
      </c>
      <c r="Q13" s="5"/>
      <c r="R13" s="7"/>
      <c r="S13" s="136">
        <f>SUBTOTAL(9,S14:S17)</f>
        <v>0</v>
      </c>
      <c r="T13" s="253"/>
      <c r="U13" s="135"/>
    </row>
    <row r="14" spans="1:21" x14ac:dyDescent="0.25">
      <c r="A14" s="2" t="s">
        <v>84</v>
      </c>
      <c r="B14" s="1" t="s">
        <v>11</v>
      </c>
      <c r="C14" s="265" t="s">
        <v>240</v>
      </c>
      <c r="D14" s="268" t="s">
        <v>241</v>
      </c>
      <c r="E14" s="271" t="s">
        <v>88</v>
      </c>
      <c r="F14" s="262" t="s">
        <v>90</v>
      </c>
      <c r="G14" s="116">
        <v>71</v>
      </c>
      <c r="H14" s="119" t="s">
        <v>36</v>
      </c>
      <c r="I14" s="135"/>
      <c r="J14" s="132">
        <v>36</v>
      </c>
      <c r="K14" s="137">
        <f>$G14*I14*J14</f>
        <v>0</v>
      </c>
      <c r="L14" s="119" t="s">
        <v>102</v>
      </c>
      <c r="M14" s="135"/>
      <c r="N14" s="1">
        <v>12</v>
      </c>
      <c r="O14" s="137">
        <f>$G14*M14*N14</f>
        <v>0</v>
      </c>
      <c r="P14" s="119" t="s">
        <v>161</v>
      </c>
      <c r="Q14" s="135"/>
      <c r="R14" s="1">
        <v>12</v>
      </c>
      <c r="S14" s="137">
        <f>$G14*Q14*R14</f>
        <v>0</v>
      </c>
      <c r="T14" s="254"/>
      <c r="U14" s="135"/>
    </row>
    <row r="15" spans="1:21" x14ac:dyDescent="0.25">
      <c r="A15" s="2" t="s">
        <v>85</v>
      </c>
      <c r="B15" s="1" t="s">
        <v>12</v>
      </c>
      <c r="C15" s="266"/>
      <c r="D15" s="269"/>
      <c r="E15" s="272"/>
      <c r="F15" s="263"/>
      <c r="G15" s="116">
        <v>284</v>
      </c>
      <c r="H15" s="119" t="s">
        <v>37</v>
      </c>
      <c r="I15" s="135"/>
      <c r="J15" s="132">
        <v>36</v>
      </c>
      <c r="K15" s="137">
        <f>$G15*I15*J15</f>
        <v>0</v>
      </c>
      <c r="L15" s="119" t="s">
        <v>103</v>
      </c>
      <c r="M15" s="135"/>
      <c r="N15" s="1">
        <v>12</v>
      </c>
      <c r="O15" s="137">
        <f>$G15*M15*N15</f>
        <v>0</v>
      </c>
      <c r="P15" s="119" t="s">
        <v>206</v>
      </c>
      <c r="Q15" s="135"/>
      <c r="R15" s="1">
        <v>12</v>
      </c>
      <c r="S15" s="137">
        <f>$G15*Q15*R15</f>
        <v>0</v>
      </c>
      <c r="T15" s="254"/>
      <c r="U15" s="135"/>
    </row>
    <row r="16" spans="1:21" x14ac:dyDescent="0.25">
      <c r="A16" s="2" t="s">
        <v>86</v>
      </c>
      <c r="B16" s="1" t="s">
        <v>13</v>
      </c>
      <c r="C16" s="266"/>
      <c r="D16" s="269"/>
      <c r="E16" s="272"/>
      <c r="F16" s="263"/>
      <c r="G16" s="116">
        <v>95</v>
      </c>
      <c r="H16" s="119" t="s">
        <v>38</v>
      </c>
      <c r="I16" s="135"/>
      <c r="J16" s="132">
        <v>36</v>
      </c>
      <c r="K16" s="137">
        <f>$G16*I16*J16</f>
        <v>0</v>
      </c>
      <c r="L16" s="119" t="s">
        <v>104</v>
      </c>
      <c r="M16" s="135"/>
      <c r="N16" s="1">
        <v>12</v>
      </c>
      <c r="O16" s="137">
        <f>$G16*M16*N16</f>
        <v>0</v>
      </c>
      <c r="P16" s="119" t="s">
        <v>207</v>
      </c>
      <c r="Q16" s="135"/>
      <c r="R16" s="1">
        <v>12</v>
      </c>
      <c r="S16" s="137">
        <f>$G16*Q16*R16</f>
        <v>0</v>
      </c>
      <c r="T16" s="254"/>
      <c r="U16" s="135"/>
    </row>
    <row r="17" spans="1:21" x14ac:dyDescent="0.25">
      <c r="A17" s="2" t="s">
        <v>87</v>
      </c>
      <c r="B17" s="1" t="s">
        <v>14</v>
      </c>
      <c r="C17" s="267"/>
      <c r="D17" s="270"/>
      <c r="E17" s="273"/>
      <c r="F17" s="264"/>
      <c r="G17" s="116">
        <v>24</v>
      </c>
      <c r="H17" s="119" t="s">
        <v>39</v>
      </c>
      <c r="I17" s="135"/>
      <c r="J17" s="132">
        <v>36</v>
      </c>
      <c r="K17" s="137">
        <f>$G17*I17*J17</f>
        <v>0</v>
      </c>
      <c r="L17" s="119" t="s">
        <v>105</v>
      </c>
      <c r="M17" s="135"/>
      <c r="N17" s="1">
        <v>12</v>
      </c>
      <c r="O17" s="137">
        <f>$G17*M17*N17</f>
        <v>0</v>
      </c>
      <c r="P17" s="119" t="s">
        <v>208</v>
      </c>
      <c r="Q17" s="135"/>
      <c r="R17" s="1">
        <v>12</v>
      </c>
      <c r="S17" s="137">
        <f>$G17*Q17*R17</f>
        <v>0</v>
      </c>
      <c r="T17" s="254"/>
      <c r="U17" s="135"/>
    </row>
    <row r="18" spans="1:21" ht="15.75" x14ac:dyDescent="0.25">
      <c r="A18" s="4" t="s">
        <v>3</v>
      </c>
      <c r="B18" s="5"/>
      <c r="C18" s="5"/>
      <c r="D18" s="5"/>
      <c r="E18" s="5"/>
      <c r="F18" s="5"/>
      <c r="G18" s="115">
        <f>SUBTOTAL(9,G19:G22)</f>
        <v>604</v>
      </c>
      <c r="H18" s="118" t="s">
        <v>40</v>
      </c>
      <c r="I18" s="5"/>
      <c r="J18" s="133"/>
      <c r="K18" s="136">
        <f>SUBTOTAL(9,K19:K22)</f>
        <v>0</v>
      </c>
      <c r="L18" s="118" t="s">
        <v>106</v>
      </c>
      <c r="M18" s="5"/>
      <c r="N18" s="7"/>
      <c r="O18" s="136">
        <f>SUBTOTAL(9,O19:O22)</f>
        <v>0</v>
      </c>
      <c r="P18" s="118" t="s">
        <v>162</v>
      </c>
      <c r="Q18" s="5"/>
      <c r="R18" s="7"/>
      <c r="S18" s="136">
        <f>SUBTOTAL(9,S19:S22)</f>
        <v>0</v>
      </c>
      <c r="T18" s="253"/>
      <c r="U18" s="135"/>
    </row>
    <row r="19" spans="1:21" x14ac:dyDescent="0.25">
      <c r="A19" s="2" t="s">
        <v>84</v>
      </c>
      <c r="B19" s="1" t="s">
        <v>11</v>
      </c>
      <c r="C19" s="265" t="s">
        <v>240</v>
      </c>
      <c r="D19" s="268" t="s">
        <v>241</v>
      </c>
      <c r="E19" s="271" t="s">
        <v>88</v>
      </c>
      <c r="F19" s="262" t="s">
        <v>90</v>
      </c>
      <c r="G19" s="116">
        <v>91</v>
      </c>
      <c r="H19" s="119" t="s">
        <v>41</v>
      </c>
      <c r="I19" s="135"/>
      <c r="J19" s="132">
        <v>36</v>
      </c>
      <c r="K19" s="137">
        <f>$G19*I19*J19</f>
        <v>0</v>
      </c>
      <c r="L19" s="119" t="s">
        <v>107</v>
      </c>
      <c r="M19" s="135"/>
      <c r="N19" s="1">
        <v>12</v>
      </c>
      <c r="O19" s="137">
        <f>$G19*M19*N19</f>
        <v>0</v>
      </c>
      <c r="P19" s="119" t="s">
        <v>163</v>
      </c>
      <c r="Q19" s="135"/>
      <c r="R19" s="1">
        <v>12</v>
      </c>
      <c r="S19" s="137">
        <f>$G19*Q19*R19</f>
        <v>0</v>
      </c>
      <c r="T19" s="254"/>
      <c r="U19" s="135"/>
    </row>
    <row r="20" spans="1:21" x14ac:dyDescent="0.25">
      <c r="A20" s="2" t="s">
        <v>85</v>
      </c>
      <c r="B20" s="1" t="s">
        <v>12</v>
      </c>
      <c r="C20" s="266"/>
      <c r="D20" s="269"/>
      <c r="E20" s="272"/>
      <c r="F20" s="263"/>
      <c r="G20" s="116">
        <v>362</v>
      </c>
      <c r="H20" s="119" t="s">
        <v>42</v>
      </c>
      <c r="I20" s="135"/>
      <c r="J20" s="132">
        <v>36</v>
      </c>
      <c r="K20" s="137">
        <f>$G20*I20*J20</f>
        <v>0</v>
      </c>
      <c r="L20" s="119" t="s">
        <v>108</v>
      </c>
      <c r="M20" s="135"/>
      <c r="N20" s="1">
        <v>12</v>
      </c>
      <c r="O20" s="137">
        <f>$G20*M20*N20</f>
        <v>0</v>
      </c>
      <c r="P20" s="119" t="s">
        <v>203</v>
      </c>
      <c r="Q20" s="135"/>
      <c r="R20" s="1">
        <v>12</v>
      </c>
      <c r="S20" s="137">
        <f>$G20*Q20*R20</f>
        <v>0</v>
      </c>
      <c r="T20" s="254"/>
      <c r="U20" s="135"/>
    </row>
    <row r="21" spans="1:21" x14ac:dyDescent="0.25">
      <c r="A21" s="2" t="s">
        <v>86</v>
      </c>
      <c r="B21" s="1" t="s">
        <v>13</v>
      </c>
      <c r="C21" s="266"/>
      <c r="D21" s="269"/>
      <c r="E21" s="272"/>
      <c r="F21" s="263"/>
      <c r="G21" s="116">
        <v>121</v>
      </c>
      <c r="H21" s="119" t="s">
        <v>43</v>
      </c>
      <c r="I21" s="135"/>
      <c r="J21" s="132">
        <v>36</v>
      </c>
      <c r="K21" s="137">
        <f>$G21*I21*J21</f>
        <v>0</v>
      </c>
      <c r="L21" s="119" t="s">
        <v>109</v>
      </c>
      <c r="M21" s="135"/>
      <c r="N21" s="1">
        <v>12</v>
      </c>
      <c r="O21" s="137">
        <f>$G21*M21*N21</f>
        <v>0</v>
      </c>
      <c r="P21" s="119" t="s">
        <v>204</v>
      </c>
      <c r="Q21" s="135"/>
      <c r="R21" s="1">
        <v>12</v>
      </c>
      <c r="S21" s="137">
        <f>$G21*Q21*R21</f>
        <v>0</v>
      </c>
      <c r="T21" s="254"/>
      <c r="U21" s="135"/>
    </row>
    <row r="22" spans="1:21" x14ac:dyDescent="0.25">
      <c r="A22" s="2" t="s">
        <v>87</v>
      </c>
      <c r="B22" s="1" t="s">
        <v>14</v>
      </c>
      <c r="C22" s="267"/>
      <c r="D22" s="270"/>
      <c r="E22" s="273"/>
      <c r="F22" s="264"/>
      <c r="G22" s="116">
        <v>30</v>
      </c>
      <c r="H22" s="119" t="s">
        <v>44</v>
      </c>
      <c r="I22" s="135"/>
      <c r="J22" s="132">
        <v>36</v>
      </c>
      <c r="K22" s="137">
        <f>$G22*I22*J22</f>
        <v>0</v>
      </c>
      <c r="L22" s="119" t="s">
        <v>110</v>
      </c>
      <c r="M22" s="135"/>
      <c r="N22" s="1">
        <v>12</v>
      </c>
      <c r="O22" s="137">
        <f>$G22*M22*N22</f>
        <v>0</v>
      </c>
      <c r="P22" s="119" t="s">
        <v>205</v>
      </c>
      <c r="Q22" s="135"/>
      <c r="R22" s="1">
        <v>12</v>
      </c>
      <c r="S22" s="137">
        <f>$G22*Q22*R22</f>
        <v>0</v>
      </c>
      <c r="T22" s="254"/>
      <c r="U22" s="135"/>
    </row>
    <row r="23" spans="1:21" ht="15.75" x14ac:dyDescent="0.25">
      <c r="A23" s="4" t="s">
        <v>4</v>
      </c>
      <c r="B23" s="5"/>
      <c r="C23" s="5"/>
      <c r="D23" s="5"/>
      <c r="E23" s="5"/>
      <c r="F23" s="5"/>
      <c r="G23" s="115">
        <f>SUBTOTAL(9,G24:G27)</f>
        <v>111</v>
      </c>
      <c r="H23" s="118" t="s">
        <v>45</v>
      </c>
      <c r="I23" s="5"/>
      <c r="J23" s="133"/>
      <c r="K23" s="136">
        <f>SUBTOTAL(9,K24:K27)</f>
        <v>0</v>
      </c>
      <c r="L23" s="118" t="s">
        <v>111</v>
      </c>
      <c r="M23" s="5"/>
      <c r="N23" s="7"/>
      <c r="O23" s="136">
        <f>SUBTOTAL(9,O24:O27)</f>
        <v>0</v>
      </c>
      <c r="P23" s="118" t="s">
        <v>164</v>
      </c>
      <c r="Q23" s="5"/>
      <c r="R23" s="7"/>
      <c r="S23" s="136">
        <f>SUBTOTAL(9,S24:S27)</f>
        <v>0</v>
      </c>
      <c r="T23" s="253"/>
      <c r="U23" s="135"/>
    </row>
    <row r="24" spans="1:21" x14ac:dyDescent="0.25">
      <c r="A24" s="2" t="s">
        <v>84</v>
      </c>
      <c r="B24" s="1" t="s">
        <v>11</v>
      </c>
      <c r="C24" s="265" t="s">
        <v>240</v>
      </c>
      <c r="D24" s="268" t="s">
        <v>241</v>
      </c>
      <c r="E24" s="271" t="s">
        <v>88</v>
      </c>
      <c r="F24" s="262" t="s">
        <v>90</v>
      </c>
      <c r="G24" s="116">
        <v>17</v>
      </c>
      <c r="H24" s="119" t="s">
        <v>46</v>
      </c>
      <c r="I24" s="135"/>
      <c r="J24" s="132">
        <v>36</v>
      </c>
      <c r="K24" s="137">
        <f>$G24*I24*J24</f>
        <v>0</v>
      </c>
      <c r="L24" s="119" t="s">
        <v>112</v>
      </c>
      <c r="M24" s="135"/>
      <c r="N24" s="1">
        <v>12</v>
      </c>
      <c r="O24" s="137">
        <f>$G24*M24*N24</f>
        <v>0</v>
      </c>
      <c r="P24" s="119" t="s">
        <v>165</v>
      </c>
      <c r="Q24" s="135"/>
      <c r="R24" s="1">
        <v>12</v>
      </c>
      <c r="S24" s="137">
        <f>$G24*Q24*R24</f>
        <v>0</v>
      </c>
      <c r="T24" s="254"/>
      <c r="U24" s="135"/>
    </row>
    <row r="25" spans="1:21" x14ac:dyDescent="0.25">
      <c r="A25" s="2" t="s">
        <v>85</v>
      </c>
      <c r="B25" s="1" t="s">
        <v>12</v>
      </c>
      <c r="C25" s="266"/>
      <c r="D25" s="269"/>
      <c r="E25" s="272"/>
      <c r="F25" s="263"/>
      <c r="G25" s="116">
        <v>67</v>
      </c>
      <c r="H25" s="119" t="s">
        <v>47</v>
      </c>
      <c r="I25" s="135"/>
      <c r="J25" s="132">
        <v>36</v>
      </c>
      <c r="K25" s="137">
        <f>$G25*I25*J25</f>
        <v>0</v>
      </c>
      <c r="L25" s="119" t="s">
        <v>113</v>
      </c>
      <c r="M25" s="135"/>
      <c r="N25" s="1">
        <v>12</v>
      </c>
      <c r="O25" s="137">
        <f>$G25*M25*N25</f>
        <v>0</v>
      </c>
      <c r="P25" s="119" t="s">
        <v>200</v>
      </c>
      <c r="Q25" s="135"/>
      <c r="R25" s="1">
        <v>12</v>
      </c>
      <c r="S25" s="137">
        <f>$G25*Q25*R25</f>
        <v>0</v>
      </c>
      <c r="T25" s="254"/>
      <c r="U25" s="135"/>
    </row>
    <row r="26" spans="1:21" x14ac:dyDescent="0.25">
      <c r="A26" s="2" t="s">
        <v>86</v>
      </c>
      <c r="B26" s="1" t="s">
        <v>13</v>
      </c>
      <c r="C26" s="266"/>
      <c r="D26" s="269"/>
      <c r="E26" s="272"/>
      <c r="F26" s="263"/>
      <c r="G26" s="116">
        <v>22</v>
      </c>
      <c r="H26" s="119" t="s">
        <v>48</v>
      </c>
      <c r="I26" s="135"/>
      <c r="J26" s="132">
        <v>36</v>
      </c>
      <c r="K26" s="137">
        <f>$G26*I26*J26</f>
        <v>0</v>
      </c>
      <c r="L26" s="119" t="s">
        <v>114</v>
      </c>
      <c r="M26" s="135"/>
      <c r="N26" s="1">
        <v>12</v>
      </c>
      <c r="O26" s="137">
        <f>$G26*M26*N26</f>
        <v>0</v>
      </c>
      <c r="P26" s="119" t="s">
        <v>201</v>
      </c>
      <c r="Q26" s="135"/>
      <c r="R26" s="1">
        <v>12</v>
      </c>
      <c r="S26" s="137">
        <f>$G26*Q26*R26</f>
        <v>0</v>
      </c>
      <c r="T26" s="254"/>
      <c r="U26" s="135"/>
    </row>
    <row r="27" spans="1:21" x14ac:dyDescent="0.25">
      <c r="A27" s="2" t="s">
        <v>87</v>
      </c>
      <c r="B27" s="1" t="s">
        <v>14</v>
      </c>
      <c r="C27" s="267"/>
      <c r="D27" s="270"/>
      <c r="E27" s="273"/>
      <c r="F27" s="264"/>
      <c r="G27" s="116">
        <v>5</v>
      </c>
      <c r="H27" s="119" t="s">
        <v>49</v>
      </c>
      <c r="I27" s="135"/>
      <c r="J27" s="132">
        <v>36</v>
      </c>
      <c r="K27" s="137">
        <f>$G27*I27*J27</f>
        <v>0</v>
      </c>
      <c r="L27" s="119" t="s">
        <v>115</v>
      </c>
      <c r="M27" s="135"/>
      <c r="N27" s="1">
        <v>12</v>
      </c>
      <c r="O27" s="137">
        <f>$G27*M27*N27</f>
        <v>0</v>
      </c>
      <c r="P27" s="119" t="s">
        <v>202</v>
      </c>
      <c r="Q27" s="135"/>
      <c r="R27" s="1">
        <v>12</v>
      </c>
      <c r="S27" s="137">
        <f>$G27*Q27*R27</f>
        <v>0</v>
      </c>
      <c r="T27" s="254"/>
      <c r="U27" s="135"/>
    </row>
    <row r="28" spans="1:21" ht="15.75" x14ac:dyDescent="0.25">
      <c r="A28" s="4" t="s">
        <v>5</v>
      </c>
      <c r="B28" s="5"/>
      <c r="C28" s="5"/>
      <c r="D28" s="5"/>
      <c r="E28" s="5"/>
      <c r="F28" s="5"/>
      <c r="G28" s="115">
        <f>SUBTOTAL(9,G29:G32)</f>
        <v>192</v>
      </c>
      <c r="H28" s="118" t="s">
        <v>50</v>
      </c>
      <c r="I28" s="5"/>
      <c r="J28" s="133"/>
      <c r="K28" s="136">
        <f>SUBTOTAL(9,K29:K32)</f>
        <v>0</v>
      </c>
      <c r="L28" s="118" t="s">
        <v>116</v>
      </c>
      <c r="M28" s="5"/>
      <c r="N28" s="7"/>
      <c r="O28" s="136">
        <f>SUBTOTAL(9,O29:O32)</f>
        <v>0</v>
      </c>
      <c r="P28" s="118" t="s">
        <v>166</v>
      </c>
      <c r="Q28" s="5"/>
      <c r="R28" s="7"/>
      <c r="S28" s="136">
        <f>SUBTOTAL(9,S29:S32)</f>
        <v>0</v>
      </c>
      <c r="T28" s="253"/>
      <c r="U28" s="135"/>
    </row>
    <row r="29" spans="1:21" x14ac:dyDescent="0.25">
      <c r="A29" s="2" t="s">
        <v>84</v>
      </c>
      <c r="B29" s="1" t="s">
        <v>11</v>
      </c>
      <c r="C29" s="265" t="s">
        <v>240</v>
      </c>
      <c r="D29" s="268" t="s">
        <v>241</v>
      </c>
      <c r="E29" s="271" t="s">
        <v>88</v>
      </c>
      <c r="F29" s="262" t="s">
        <v>90</v>
      </c>
      <c r="G29" s="116">
        <v>29</v>
      </c>
      <c r="H29" s="119" t="s">
        <v>51</v>
      </c>
      <c r="I29" s="135"/>
      <c r="J29" s="132">
        <v>36</v>
      </c>
      <c r="K29" s="137">
        <f>$G29*I29*J29</f>
        <v>0</v>
      </c>
      <c r="L29" s="119" t="s">
        <v>117</v>
      </c>
      <c r="M29" s="135"/>
      <c r="N29" s="1">
        <v>12</v>
      </c>
      <c r="O29" s="137">
        <f>$G29*M29*N29</f>
        <v>0</v>
      </c>
      <c r="P29" s="119" t="s">
        <v>167</v>
      </c>
      <c r="Q29" s="135"/>
      <c r="R29" s="1">
        <v>12</v>
      </c>
      <c r="S29" s="137">
        <f>$G29*Q29*R29</f>
        <v>0</v>
      </c>
      <c r="T29" s="254"/>
      <c r="U29" s="135"/>
    </row>
    <row r="30" spans="1:21" x14ac:dyDescent="0.25">
      <c r="A30" s="2" t="s">
        <v>85</v>
      </c>
      <c r="B30" s="1" t="s">
        <v>12</v>
      </c>
      <c r="C30" s="266"/>
      <c r="D30" s="269"/>
      <c r="E30" s="272"/>
      <c r="F30" s="263"/>
      <c r="G30" s="116">
        <v>115</v>
      </c>
      <c r="H30" s="119" t="s">
        <v>52</v>
      </c>
      <c r="I30" s="135"/>
      <c r="J30" s="132">
        <v>36</v>
      </c>
      <c r="K30" s="137">
        <f>$G30*I30*J30</f>
        <v>0</v>
      </c>
      <c r="L30" s="119" t="s">
        <v>118</v>
      </c>
      <c r="M30" s="135"/>
      <c r="N30" s="1">
        <v>12</v>
      </c>
      <c r="O30" s="137">
        <f>$G30*M30*N30</f>
        <v>0</v>
      </c>
      <c r="P30" s="119" t="s">
        <v>197</v>
      </c>
      <c r="Q30" s="135"/>
      <c r="R30" s="1">
        <v>12</v>
      </c>
      <c r="S30" s="137">
        <f>$G30*Q30*R30</f>
        <v>0</v>
      </c>
      <c r="T30" s="254"/>
      <c r="U30" s="135"/>
    </row>
    <row r="31" spans="1:21" x14ac:dyDescent="0.25">
      <c r="A31" s="2" t="s">
        <v>86</v>
      </c>
      <c r="B31" s="1" t="s">
        <v>13</v>
      </c>
      <c r="C31" s="266"/>
      <c r="D31" s="269"/>
      <c r="E31" s="272"/>
      <c r="F31" s="263"/>
      <c r="G31" s="116">
        <v>38</v>
      </c>
      <c r="H31" s="119" t="s">
        <v>53</v>
      </c>
      <c r="I31" s="135"/>
      <c r="J31" s="132">
        <v>36</v>
      </c>
      <c r="K31" s="137">
        <f>$G31*I31*J31</f>
        <v>0</v>
      </c>
      <c r="L31" s="119" t="s">
        <v>119</v>
      </c>
      <c r="M31" s="135"/>
      <c r="N31" s="1">
        <v>12</v>
      </c>
      <c r="O31" s="137">
        <f>$G31*M31*N31</f>
        <v>0</v>
      </c>
      <c r="P31" s="119" t="s">
        <v>198</v>
      </c>
      <c r="Q31" s="135"/>
      <c r="R31" s="1">
        <v>12</v>
      </c>
      <c r="S31" s="137">
        <f>$G31*Q31*R31</f>
        <v>0</v>
      </c>
      <c r="T31" s="254"/>
      <c r="U31" s="135"/>
    </row>
    <row r="32" spans="1:21" x14ac:dyDescent="0.25">
      <c r="A32" s="2" t="s">
        <v>87</v>
      </c>
      <c r="B32" s="1" t="s">
        <v>14</v>
      </c>
      <c r="C32" s="267"/>
      <c r="D32" s="270"/>
      <c r="E32" s="273"/>
      <c r="F32" s="264"/>
      <c r="G32" s="116">
        <v>10</v>
      </c>
      <c r="H32" s="119" t="s">
        <v>54</v>
      </c>
      <c r="I32" s="135"/>
      <c r="J32" s="132">
        <v>36</v>
      </c>
      <c r="K32" s="137">
        <f>$G32*I32*J32</f>
        <v>0</v>
      </c>
      <c r="L32" s="119" t="s">
        <v>120</v>
      </c>
      <c r="M32" s="135"/>
      <c r="N32" s="1">
        <v>12</v>
      </c>
      <c r="O32" s="137">
        <f>$G32*M32*N32</f>
        <v>0</v>
      </c>
      <c r="P32" s="119" t="s">
        <v>199</v>
      </c>
      <c r="Q32" s="135"/>
      <c r="R32" s="1">
        <v>12</v>
      </c>
      <c r="S32" s="137">
        <f>$G32*Q32*R32</f>
        <v>0</v>
      </c>
      <c r="T32" s="254"/>
      <c r="U32" s="135"/>
    </row>
    <row r="33" spans="1:21" ht="15.75" x14ac:dyDescent="0.25">
      <c r="A33" s="4" t="s">
        <v>6</v>
      </c>
      <c r="B33" s="5"/>
      <c r="C33" s="5"/>
      <c r="D33" s="5"/>
      <c r="E33" s="5"/>
      <c r="F33" s="5"/>
      <c r="G33" s="115">
        <f>SUBTOTAL(9,G34:G37)</f>
        <v>150</v>
      </c>
      <c r="H33" s="118" t="s">
        <v>55</v>
      </c>
      <c r="I33" s="5"/>
      <c r="J33" s="133"/>
      <c r="K33" s="136">
        <f>SUBTOTAL(9,K34:K37)</f>
        <v>0</v>
      </c>
      <c r="L33" s="118" t="s">
        <v>121</v>
      </c>
      <c r="M33" s="5"/>
      <c r="N33" s="7"/>
      <c r="O33" s="136">
        <f>SUBTOTAL(9,O34:O37)</f>
        <v>0</v>
      </c>
      <c r="P33" s="118" t="s">
        <v>168</v>
      </c>
      <c r="Q33" s="5"/>
      <c r="R33" s="7"/>
      <c r="S33" s="136">
        <f>SUBTOTAL(9,S34:S37)</f>
        <v>0</v>
      </c>
      <c r="T33" s="253"/>
      <c r="U33" s="135"/>
    </row>
    <row r="34" spans="1:21" x14ac:dyDescent="0.25">
      <c r="A34" s="2" t="s">
        <v>84</v>
      </c>
      <c r="B34" s="1" t="s">
        <v>11</v>
      </c>
      <c r="C34" s="265" t="s">
        <v>240</v>
      </c>
      <c r="D34" s="268" t="s">
        <v>241</v>
      </c>
      <c r="E34" s="271" t="s">
        <v>88</v>
      </c>
      <c r="F34" s="262" t="s">
        <v>90</v>
      </c>
      <c r="G34" s="116">
        <v>23</v>
      </c>
      <c r="H34" s="119" t="s">
        <v>56</v>
      </c>
      <c r="I34" s="135"/>
      <c r="J34" s="132">
        <v>36</v>
      </c>
      <c r="K34" s="137">
        <f>$G34*I34*J34</f>
        <v>0</v>
      </c>
      <c r="L34" s="119" t="s">
        <v>122</v>
      </c>
      <c r="M34" s="135"/>
      <c r="N34" s="1">
        <v>12</v>
      </c>
      <c r="O34" s="137">
        <f>$G34*M34*N34</f>
        <v>0</v>
      </c>
      <c r="P34" s="119" t="s">
        <v>169</v>
      </c>
      <c r="Q34" s="135"/>
      <c r="R34" s="1">
        <v>12</v>
      </c>
      <c r="S34" s="137">
        <f>$G34*Q34*R34</f>
        <v>0</v>
      </c>
      <c r="T34" s="254"/>
      <c r="U34" s="135"/>
    </row>
    <row r="35" spans="1:21" x14ac:dyDescent="0.25">
      <c r="A35" s="2" t="s">
        <v>85</v>
      </c>
      <c r="B35" s="1" t="s">
        <v>12</v>
      </c>
      <c r="C35" s="266"/>
      <c r="D35" s="269"/>
      <c r="E35" s="272"/>
      <c r="F35" s="263"/>
      <c r="G35" s="116">
        <v>90</v>
      </c>
      <c r="H35" s="119" t="s">
        <v>57</v>
      </c>
      <c r="I35" s="135"/>
      <c r="J35" s="132">
        <v>36</v>
      </c>
      <c r="K35" s="137">
        <f>$G35*I35*J35</f>
        <v>0</v>
      </c>
      <c r="L35" s="119" t="s">
        <v>123</v>
      </c>
      <c r="M35" s="135"/>
      <c r="N35" s="1">
        <v>12</v>
      </c>
      <c r="O35" s="137">
        <f>$G35*M35*N35</f>
        <v>0</v>
      </c>
      <c r="P35" s="119" t="s">
        <v>194</v>
      </c>
      <c r="Q35" s="135"/>
      <c r="R35" s="1">
        <v>12</v>
      </c>
      <c r="S35" s="137">
        <f>$G35*Q35*R35</f>
        <v>0</v>
      </c>
      <c r="T35" s="254"/>
      <c r="U35" s="135"/>
    </row>
    <row r="36" spans="1:21" x14ac:dyDescent="0.25">
      <c r="A36" s="2" t="s">
        <v>86</v>
      </c>
      <c r="B36" s="1" t="s">
        <v>13</v>
      </c>
      <c r="C36" s="266"/>
      <c r="D36" s="269"/>
      <c r="E36" s="272"/>
      <c r="F36" s="263"/>
      <c r="G36" s="116">
        <v>30</v>
      </c>
      <c r="H36" s="119" t="s">
        <v>58</v>
      </c>
      <c r="I36" s="135"/>
      <c r="J36" s="132">
        <v>36</v>
      </c>
      <c r="K36" s="137">
        <f>$G36*I36*J36</f>
        <v>0</v>
      </c>
      <c r="L36" s="119" t="s">
        <v>124</v>
      </c>
      <c r="M36" s="135"/>
      <c r="N36" s="1">
        <v>12</v>
      </c>
      <c r="O36" s="137">
        <f>$G36*M36*N36</f>
        <v>0</v>
      </c>
      <c r="P36" s="119" t="s">
        <v>195</v>
      </c>
      <c r="Q36" s="135"/>
      <c r="R36" s="1">
        <v>12</v>
      </c>
      <c r="S36" s="137">
        <f>$G36*Q36*R36</f>
        <v>0</v>
      </c>
      <c r="T36" s="254"/>
      <c r="U36" s="135"/>
    </row>
    <row r="37" spans="1:21" x14ac:dyDescent="0.25">
      <c r="A37" s="2" t="s">
        <v>87</v>
      </c>
      <c r="B37" s="1" t="s">
        <v>14</v>
      </c>
      <c r="C37" s="267"/>
      <c r="D37" s="270"/>
      <c r="E37" s="273"/>
      <c r="F37" s="264"/>
      <c r="G37" s="116">
        <v>7</v>
      </c>
      <c r="H37" s="119" t="s">
        <v>59</v>
      </c>
      <c r="I37" s="135"/>
      <c r="J37" s="132">
        <v>36</v>
      </c>
      <c r="K37" s="137">
        <f>$G37*I37*J37</f>
        <v>0</v>
      </c>
      <c r="L37" s="119" t="s">
        <v>125</v>
      </c>
      <c r="M37" s="135"/>
      <c r="N37" s="1">
        <v>12</v>
      </c>
      <c r="O37" s="137">
        <f>$G37*M37*N37</f>
        <v>0</v>
      </c>
      <c r="P37" s="119" t="s">
        <v>196</v>
      </c>
      <c r="Q37" s="135"/>
      <c r="R37" s="1">
        <v>12</v>
      </c>
      <c r="S37" s="137">
        <f>$G37*Q37*R37</f>
        <v>0</v>
      </c>
      <c r="T37" s="254"/>
      <c r="U37" s="135"/>
    </row>
    <row r="38" spans="1:21" ht="15.75" x14ac:dyDescent="0.25">
      <c r="A38" s="4" t="s">
        <v>7</v>
      </c>
      <c r="B38" s="5"/>
      <c r="C38" s="5"/>
      <c r="D38" s="5"/>
      <c r="E38" s="5"/>
      <c r="F38" s="5"/>
      <c r="G38" s="115">
        <f>SUBTOTAL(9,G39:G42)</f>
        <v>39</v>
      </c>
      <c r="H38" s="118" t="s">
        <v>60</v>
      </c>
      <c r="I38" s="5"/>
      <c r="J38" s="133"/>
      <c r="K38" s="136">
        <f>SUBTOTAL(9,K39:K42)</f>
        <v>0</v>
      </c>
      <c r="L38" s="118" t="s">
        <v>126</v>
      </c>
      <c r="M38" s="5"/>
      <c r="N38" s="7"/>
      <c r="O38" s="136">
        <f>SUBTOTAL(9,O39:O42)</f>
        <v>0</v>
      </c>
      <c r="P38" s="118" t="s">
        <v>170</v>
      </c>
      <c r="Q38" s="5"/>
      <c r="R38" s="7"/>
      <c r="S38" s="136">
        <f>SUBTOTAL(9,S39:S42)</f>
        <v>0</v>
      </c>
      <c r="T38" s="253"/>
      <c r="U38" s="135"/>
    </row>
    <row r="39" spans="1:21" x14ac:dyDescent="0.25">
      <c r="A39" s="2" t="s">
        <v>84</v>
      </c>
      <c r="B39" s="1" t="s">
        <v>11</v>
      </c>
      <c r="C39" s="265" t="s">
        <v>240</v>
      </c>
      <c r="D39" s="268" t="s">
        <v>241</v>
      </c>
      <c r="E39" s="271" t="s">
        <v>88</v>
      </c>
      <c r="F39" s="262" t="s">
        <v>90</v>
      </c>
      <c r="G39" s="116">
        <v>6</v>
      </c>
      <c r="H39" s="119" t="s">
        <v>61</v>
      </c>
      <c r="I39" s="135"/>
      <c r="J39" s="132">
        <v>36</v>
      </c>
      <c r="K39" s="137">
        <f>$G39*I39*J39</f>
        <v>0</v>
      </c>
      <c r="L39" s="119" t="s">
        <v>127</v>
      </c>
      <c r="M39" s="135"/>
      <c r="N39" s="1">
        <v>12</v>
      </c>
      <c r="O39" s="137">
        <f>$G39*M39*N39</f>
        <v>0</v>
      </c>
      <c r="P39" s="119" t="s">
        <v>171</v>
      </c>
      <c r="Q39" s="135"/>
      <c r="R39" s="1">
        <v>12</v>
      </c>
      <c r="S39" s="137">
        <f>$G39*Q39*R39</f>
        <v>0</v>
      </c>
      <c r="T39" s="254"/>
      <c r="U39" s="135"/>
    </row>
    <row r="40" spans="1:21" x14ac:dyDescent="0.25">
      <c r="A40" s="2" t="s">
        <v>85</v>
      </c>
      <c r="B40" s="1" t="s">
        <v>12</v>
      </c>
      <c r="C40" s="266"/>
      <c r="D40" s="269"/>
      <c r="E40" s="272"/>
      <c r="F40" s="263"/>
      <c r="G40" s="116">
        <v>23</v>
      </c>
      <c r="H40" s="119" t="s">
        <v>62</v>
      </c>
      <c r="I40" s="135"/>
      <c r="J40" s="132">
        <v>36</v>
      </c>
      <c r="K40" s="137">
        <f>$G40*I40*J40</f>
        <v>0</v>
      </c>
      <c r="L40" s="119" t="s">
        <v>128</v>
      </c>
      <c r="M40" s="135"/>
      <c r="N40" s="1">
        <v>12</v>
      </c>
      <c r="O40" s="137">
        <f>$G40*M40*N40</f>
        <v>0</v>
      </c>
      <c r="P40" s="119" t="s">
        <v>191</v>
      </c>
      <c r="Q40" s="135"/>
      <c r="R40" s="1">
        <v>12</v>
      </c>
      <c r="S40" s="137">
        <f>$G40*Q40*R40</f>
        <v>0</v>
      </c>
      <c r="T40" s="254"/>
      <c r="U40" s="135"/>
    </row>
    <row r="41" spans="1:21" x14ac:dyDescent="0.25">
      <c r="A41" s="2" t="s">
        <v>86</v>
      </c>
      <c r="B41" s="1" t="s">
        <v>13</v>
      </c>
      <c r="C41" s="266"/>
      <c r="D41" s="269"/>
      <c r="E41" s="272"/>
      <c r="F41" s="263"/>
      <c r="G41" s="116">
        <v>8</v>
      </c>
      <c r="H41" s="119" t="s">
        <v>63</v>
      </c>
      <c r="I41" s="135"/>
      <c r="J41" s="132">
        <v>36</v>
      </c>
      <c r="K41" s="137">
        <f>$G41*I41*J41</f>
        <v>0</v>
      </c>
      <c r="L41" s="119" t="s">
        <v>129</v>
      </c>
      <c r="M41" s="135"/>
      <c r="N41" s="1">
        <v>12</v>
      </c>
      <c r="O41" s="137">
        <f>$G41*M41*N41</f>
        <v>0</v>
      </c>
      <c r="P41" s="119" t="s">
        <v>192</v>
      </c>
      <c r="Q41" s="135"/>
      <c r="R41" s="1">
        <v>12</v>
      </c>
      <c r="S41" s="137">
        <f>$G41*Q41*R41</f>
        <v>0</v>
      </c>
      <c r="T41" s="254"/>
      <c r="U41" s="135"/>
    </row>
    <row r="42" spans="1:21" x14ac:dyDescent="0.25">
      <c r="A42" s="2" t="s">
        <v>87</v>
      </c>
      <c r="B42" s="1" t="s">
        <v>14</v>
      </c>
      <c r="C42" s="267"/>
      <c r="D42" s="270"/>
      <c r="E42" s="273"/>
      <c r="F42" s="264"/>
      <c r="G42" s="116">
        <v>2</v>
      </c>
      <c r="H42" s="119" t="s">
        <v>64</v>
      </c>
      <c r="I42" s="135"/>
      <c r="J42" s="132">
        <v>36</v>
      </c>
      <c r="K42" s="137">
        <f>$G42*I42*J42</f>
        <v>0</v>
      </c>
      <c r="L42" s="119" t="s">
        <v>130</v>
      </c>
      <c r="M42" s="135"/>
      <c r="N42" s="1">
        <v>12</v>
      </c>
      <c r="O42" s="137">
        <f>$G42*M42*N42</f>
        <v>0</v>
      </c>
      <c r="P42" s="119" t="s">
        <v>193</v>
      </c>
      <c r="Q42" s="135"/>
      <c r="R42" s="1">
        <v>12</v>
      </c>
      <c r="S42" s="137">
        <f>$G42*Q42*R42</f>
        <v>0</v>
      </c>
      <c r="T42" s="254"/>
      <c r="U42" s="135"/>
    </row>
    <row r="43" spans="1:21" ht="15.75" x14ac:dyDescent="0.25">
      <c r="A43" s="4" t="s">
        <v>8</v>
      </c>
      <c r="B43" s="5"/>
      <c r="C43" s="5"/>
      <c r="D43" s="5"/>
      <c r="E43" s="5"/>
      <c r="F43" s="5"/>
      <c r="G43" s="115">
        <f>SUBTOTAL(9,G44:G47)</f>
        <v>283</v>
      </c>
      <c r="H43" s="118" t="s">
        <v>65</v>
      </c>
      <c r="I43" s="5"/>
      <c r="J43" s="133"/>
      <c r="K43" s="136">
        <f>SUBTOTAL(9,K44:K47)</f>
        <v>0</v>
      </c>
      <c r="L43" s="118" t="s">
        <v>131</v>
      </c>
      <c r="M43" s="5"/>
      <c r="N43" s="7"/>
      <c r="O43" s="136">
        <f>SUBTOTAL(9,O44:O47)</f>
        <v>0</v>
      </c>
      <c r="P43" s="118" t="s">
        <v>172</v>
      </c>
      <c r="Q43" s="5"/>
      <c r="R43" s="7"/>
      <c r="S43" s="136">
        <f>SUBTOTAL(9,S44:S47)</f>
        <v>0</v>
      </c>
      <c r="T43" s="253"/>
      <c r="U43" s="135"/>
    </row>
    <row r="44" spans="1:21" x14ac:dyDescent="0.25">
      <c r="A44" s="2" t="s">
        <v>84</v>
      </c>
      <c r="B44" s="1" t="s">
        <v>11</v>
      </c>
      <c r="C44" s="265" t="s">
        <v>240</v>
      </c>
      <c r="D44" s="268" t="s">
        <v>241</v>
      </c>
      <c r="E44" s="271" t="s">
        <v>88</v>
      </c>
      <c r="F44" s="262" t="s">
        <v>90</v>
      </c>
      <c r="G44" s="116">
        <v>42</v>
      </c>
      <c r="H44" s="119" t="s">
        <v>66</v>
      </c>
      <c r="I44" s="135"/>
      <c r="J44" s="132">
        <v>36</v>
      </c>
      <c r="K44" s="137">
        <f>$G44*I44*J44</f>
        <v>0</v>
      </c>
      <c r="L44" s="119" t="s">
        <v>132</v>
      </c>
      <c r="M44" s="135"/>
      <c r="N44" s="1">
        <v>12</v>
      </c>
      <c r="O44" s="137">
        <f>$G44*M44*N44</f>
        <v>0</v>
      </c>
      <c r="P44" s="119" t="s">
        <v>173</v>
      </c>
      <c r="Q44" s="135"/>
      <c r="R44" s="1">
        <v>12</v>
      </c>
      <c r="S44" s="137">
        <f>$G44*Q44*R44</f>
        <v>0</v>
      </c>
      <c r="T44" s="254"/>
      <c r="U44" s="135"/>
    </row>
    <row r="45" spans="1:21" x14ac:dyDescent="0.25">
      <c r="A45" s="2" t="s">
        <v>85</v>
      </c>
      <c r="B45" s="1" t="s">
        <v>12</v>
      </c>
      <c r="C45" s="266"/>
      <c r="D45" s="269"/>
      <c r="E45" s="272"/>
      <c r="F45" s="263"/>
      <c r="G45" s="116">
        <v>170</v>
      </c>
      <c r="H45" s="119" t="s">
        <v>67</v>
      </c>
      <c r="I45" s="135"/>
      <c r="J45" s="132">
        <v>36</v>
      </c>
      <c r="K45" s="137">
        <f>$G45*I45*J45</f>
        <v>0</v>
      </c>
      <c r="L45" s="119" t="s">
        <v>133</v>
      </c>
      <c r="M45" s="135"/>
      <c r="N45" s="1">
        <v>12</v>
      </c>
      <c r="O45" s="137">
        <f>$G45*M45*N45</f>
        <v>0</v>
      </c>
      <c r="P45" s="119" t="s">
        <v>188</v>
      </c>
      <c r="Q45" s="135"/>
      <c r="R45" s="1">
        <v>12</v>
      </c>
      <c r="S45" s="137">
        <f>$G45*Q45*R45</f>
        <v>0</v>
      </c>
      <c r="T45" s="254"/>
      <c r="U45" s="135"/>
    </row>
    <row r="46" spans="1:21" x14ac:dyDescent="0.25">
      <c r="A46" s="2" t="s">
        <v>86</v>
      </c>
      <c r="B46" s="1" t="s">
        <v>13</v>
      </c>
      <c r="C46" s="266"/>
      <c r="D46" s="269"/>
      <c r="E46" s="272"/>
      <c r="F46" s="263"/>
      <c r="G46" s="116">
        <v>57</v>
      </c>
      <c r="H46" s="119" t="s">
        <v>68</v>
      </c>
      <c r="I46" s="135"/>
      <c r="J46" s="132">
        <v>36</v>
      </c>
      <c r="K46" s="137">
        <f>$G46*I46*J46</f>
        <v>0</v>
      </c>
      <c r="L46" s="119" t="s">
        <v>134</v>
      </c>
      <c r="M46" s="135"/>
      <c r="N46" s="1">
        <v>12</v>
      </c>
      <c r="O46" s="137">
        <f>$G46*M46*N46</f>
        <v>0</v>
      </c>
      <c r="P46" s="119" t="s">
        <v>189</v>
      </c>
      <c r="Q46" s="135"/>
      <c r="R46" s="1">
        <v>12</v>
      </c>
      <c r="S46" s="137">
        <f>$G46*Q46*R46</f>
        <v>0</v>
      </c>
      <c r="T46" s="254"/>
      <c r="U46" s="135"/>
    </row>
    <row r="47" spans="1:21" x14ac:dyDescent="0.25">
      <c r="A47" s="2" t="s">
        <v>87</v>
      </c>
      <c r="B47" s="1" t="s">
        <v>14</v>
      </c>
      <c r="C47" s="267"/>
      <c r="D47" s="270"/>
      <c r="E47" s="273"/>
      <c r="F47" s="264"/>
      <c r="G47" s="116">
        <v>14</v>
      </c>
      <c r="H47" s="119" t="s">
        <v>69</v>
      </c>
      <c r="I47" s="135"/>
      <c r="J47" s="132">
        <v>36</v>
      </c>
      <c r="K47" s="137">
        <f>$G47*I47*J47</f>
        <v>0</v>
      </c>
      <c r="L47" s="119" t="s">
        <v>135</v>
      </c>
      <c r="M47" s="135"/>
      <c r="N47" s="1">
        <v>12</v>
      </c>
      <c r="O47" s="137">
        <f>$G47*M47*N47</f>
        <v>0</v>
      </c>
      <c r="P47" s="119" t="s">
        <v>190</v>
      </c>
      <c r="Q47" s="135"/>
      <c r="R47" s="1">
        <v>12</v>
      </c>
      <c r="S47" s="137">
        <f>$G47*Q47*R47</f>
        <v>0</v>
      </c>
      <c r="T47" s="254"/>
      <c r="U47" s="135"/>
    </row>
    <row r="48" spans="1:21" ht="15.75" x14ac:dyDescent="0.25">
      <c r="A48" s="4" t="s">
        <v>9</v>
      </c>
      <c r="B48" s="5"/>
      <c r="C48" s="5"/>
      <c r="D48" s="5"/>
      <c r="E48" s="5"/>
      <c r="F48" s="5"/>
      <c r="G48" s="115">
        <f>SUBTOTAL(9,G49:G52)</f>
        <v>125</v>
      </c>
      <c r="H48" s="118" t="s">
        <v>70</v>
      </c>
      <c r="I48" s="5"/>
      <c r="J48" s="133"/>
      <c r="K48" s="136">
        <f>SUBTOTAL(9,K49:K52)</f>
        <v>0</v>
      </c>
      <c r="L48" s="118" t="s">
        <v>136</v>
      </c>
      <c r="M48" s="5"/>
      <c r="N48" s="7"/>
      <c r="O48" s="136">
        <f>SUBTOTAL(9,O49:O52)</f>
        <v>0</v>
      </c>
      <c r="P48" s="118" t="s">
        <v>174</v>
      </c>
      <c r="Q48" s="5"/>
      <c r="R48" s="7"/>
      <c r="S48" s="136">
        <f>SUBTOTAL(9,S49:S52)</f>
        <v>0</v>
      </c>
      <c r="T48" s="253"/>
      <c r="U48" s="135"/>
    </row>
    <row r="49" spans="1:21" x14ac:dyDescent="0.25">
      <c r="A49" s="2" t="s">
        <v>84</v>
      </c>
      <c r="B49" s="1" t="s">
        <v>11</v>
      </c>
      <c r="C49" s="265" t="s">
        <v>240</v>
      </c>
      <c r="D49" s="268" t="s">
        <v>241</v>
      </c>
      <c r="E49" s="271" t="s">
        <v>88</v>
      </c>
      <c r="F49" s="262" t="s">
        <v>90</v>
      </c>
      <c r="G49" s="116">
        <v>19</v>
      </c>
      <c r="H49" s="119" t="s">
        <v>71</v>
      </c>
      <c r="I49" s="135"/>
      <c r="J49" s="132">
        <v>36</v>
      </c>
      <c r="K49" s="137">
        <f>$G49*I49*J49</f>
        <v>0</v>
      </c>
      <c r="L49" s="119" t="s">
        <v>137</v>
      </c>
      <c r="M49" s="135"/>
      <c r="N49" s="1">
        <v>12</v>
      </c>
      <c r="O49" s="137">
        <f>$G49*M49*N49</f>
        <v>0</v>
      </c>
      <c r="P49" s="119" t="s">
        <v>175</v>
      </c>
      <c r="Q49" s="135"/>
      <c r="R49" s="1">
        <v>12</v>
      </c>
      <c r="S49" s="137">
        <f>$G49*Q49*R49</f>
        <v>0</v>
      </c>
      <c r="T49" s="254"/>
      <c r="U49" s="135"/>
    </row>
    <row r="50" spans="1:21" x14ac:dyDescent="0.25">
      <c r="A50" s="2" t="s">
        <v>85</v>
      </c>
      <c r="B50" s="1" t="s">
        <v>12</v>
      </c>
      <c r="C50" s="266"/>
      <c r="D50" s="269"/>
      <c r="E50" s="272"/>
      <c r="F50" s="263"/>
      <c r="G50" s="116">
        <v>75</v>
      </c>
      <c r="H50" s="119" t="s">
        <v>72</v>
      </c>
      <c r="I50" s="135"/>
      <c r="J50" s="132">
        <v>36</v>
      </c>
      <c r="K50" s="137">
        <f>$G50*I50*J50</f>
        <v>0</v>
      </c>
      <c r="L50" s="119" t="s">
        <v>138</v>
      </c>
      <c r="M50" s="135"/>
      <c r="N50" s="1">
        <v>12</v>
      </c>
      <c r="O50" s="137">
        <f>$G50*M50*N50</f>
        <v>0</v>
      </c>
      <c r="P50" s="119" t="s">
        <v>185</v>
      </c>
      <c r="Q50" s="135"/>
      <c r="R50" s="1">
        <v>12</v>
      </c>
      <c r="S50" s="137">
        <f>$G50*Q50*R50</f>
        <v>0</v>
      </c>
      <c r="T50" s="254"/>
      <c r="U50" s="135"/>
    </row>
    <row r="51" spans="1:21" x14ac:dyDescent="0.25">
      <c r="A51" s="2" t="s">
        <v>86</v>
      </c>
      <c r="B51" s="1" t="s">
        <v>13</v>
      </c>
      <c r="C51" s="266"/>
      <c r="D51" s="269"/>
      <c r="E51" s="272"/>
      <c r="F51" s="263"/>
      <c r="G51" s="116">
        <v>25</v>
      </c>
      <c r="H51" s="119" t="s">
        <v>73</v>
      </c>
      <c r="I51" s="135"/>
      <c r="J51" s="132">
        <v>36</v>
      </c>
      <c r="K51" s="137">
        <f>$G51*I51*J51</f>
        <v>0</v>
      </c>
      <c r="L51" s="119" t="s">
        <v>139</v>
      </c>
      <c r="M51" s="135"/>
      <c r="N51" s="1">
        <v>12</v>
      </c>
      <c r="O51" s="137">
        <f>$G51*M51*N51</f>
        <v>0</v>
      </c>
      <c r="P51" s="119" t="s">
        <v>186</v>
      </c>
      <c r="Q51" s="135"/>
      <c r="R51" s="1">
        <v>12</v>
      </c>
      <c r="S51" s="137">
        <f>$G51*Q51*R51</f>
        <v>0</v>
      </c>
      <c r="T51" s="254"/>
      <c r="U51" s="135"/>
    </row>
    <row r="52" spans="1:21" x14ac:dyDescent="0.25">
      <c r="A52" s="2" t="s">
        <v>87</v>
      </c>
      <c r="B52" s="1" t="s">
        <v>14</v>
      </c>
      <c r="C52" s="267"/>
      <c r="D52" s="270"/>
      <c r="E52" s="273"/>
      <c r="F52" s="264"/>
      <c r="G52" s="116">
        <v>6</v>
      </c>
      <c r="H52" s="119" t="s">
        <v>74</v>
      </c>
      <c r="I52" s="135"/>
      <c r="J52" s="132">
        <v>36</v>
      </c>
      <c r="K52" s="137">
        <f>$G52*I52*J52</f>
        <v>0</v>
      </c>
      <c r="L52" s="119" t="s">
        <v>140</v>
      </c>
      <c r="M52" s="135"/>
      <c r="N52" s="1">
        <v>12</v>
      </c>
      <c r="O52" s="137">
        <f>$G52*M52*N52</f>
        <v>0</v>
      </c>
      <c r="P52" s="119" t="s">
        <v>187</v>
      </c>
      <c r="Q52" s="135"/>
      <c r="R52" s="1">
        <v>12</v>
      </c>
      <c r="S52" s="137">
        <f>$G52*Q52*R52</f>
        <v>0</v>
      </c>
      <c r="T52" s="254"/>
      <c r="U52" s="135"/>
    </row>
    <row r="53" spans="1:21" ht="15.75" x14ac:dyDescent="0.25">
      <c r="A53" s="4" t="s">
        <v>10</v>
      </c>
      <c r="B53" s="5"/>
      <c r="C53" s="5"/>
      <c r="D53" s="5"/>
      <c r="E53" s="5"/>
      <c r="F53" s="5"/>
      <c r="G53" s="115">
        <f>SUBTOTAL(9,G54:G57)</f>
        <v>275</v>
      </c>
      <c r="H53" s="118" t="s">
        <v>75</v>
      </c>
      <c r="I53" s="5"/>
      <c r="J53" s="133"/>
      <c r="K53" s="136">
        <f>SUBTOTAL(9,K54:K57)</f>
        <v>0</v>
      </c>
      <c r="L53" s="118" t="s">
        <v>141</v>
      </c>
      <c r="M53" s="5"/>
      <c r="N53" s="7"/>
      <c r="O53" s="136">
        <f>SUBTOTAL(9,O54:O57)</f>
        <v>0</v>
      </c>
      <c r="P53" s="118" t="s">
        <v>176</v>
      </c>
      <c r="Q53" s="5"/>
      <c r="R53" s="7"/>
      <c r="S53" s="136">
        <f>SUBTOTAL(9,S54:S57)</f>
        <v>0</v>
      </c>
      <c r="T53" s="253"/>
      <c r="U53" s="135"/>
    </row>
    <row r="54" spans="1:21" x14ac:dyDescent="0.25">
      <c r="A54" s="2" t="s">
        <v>84</v>
      </c>
      <c r="B54" s="1" t="s">
        <v>11</v>
      </c>
      <c r="C54" s="265" t="s">
        <v>240</v>
      </c>
      <c r="D54" s="268" t="s">
        <v>241</v>
      </c>
      <c r="E54" s="271" t="s">
        <v>88</v>
      </c>
      <c r="F54" s="262" t="s">
        <v>90</v>
      </c>
      <c r="G54" s="116">
        <v>41</v>
      </c>
      <c r="H54" s="119" t="s">
        <v>76</v>
      </c>
      <c r="I54" s="135"/>
      <c r="J54" s="132">
        <v>36</v>
      </c>
      <c r="K54" s="137">
        <f>$G54*I54*J54</f>
        <v>0</v>
      </c>
      <c r="L54" s="119" t="s">
        <v>142</v>
      </c>
      <c r="M54" s="135"/>
      <c r="N54" s="1">
        <v>12</v>
      </c>
      <c r="O54" s="137">
        <f>$G54*M54*N54</f>
        <v>0</v>
      </c>
      <c r="P54" s="119" t="s">
        <v>177</v>
      </c>
      <c r="Q54" s="135"/>
      <c r="R54" s="1">
        <v>12</v>
      </c>
      <c r="S54" s="137">
        <f>$G54*Q54*R54</f>
        <v>0</v>
      </c>
      <c r="T54" s="254"/>
      <c r="U54" s="135"/>
    </row>
    <row r="55" spans="1:21" x14ac:dyDescent="0.25">
      <c r="A55" s="2" t="s">
        <v>85</v>
      </c>
      <c r="B55" s="1" t="s">
        <v>12</v>
      </c>
      <c r="C55" s="266"/>
      <c r="D55" s="269"/>
      <c r="E55" s="272"/>
      <c r="F55" s="263"/>
      <c r="G55" s="116">
        <v>165</v>
      </c>
      <c r="H55" s="119" t="s">
        <v>77</v>
      </c>
      <c r="I55" s="135"/>
      <c r="J55" s="132">
        <v>36</v>
      </c>
      <c r="K55" s="137">
        <f>$G55*I55*J55</f>
        <v>0</v>
      </c>
      <c r="L55" s="119" t="s">
        <v>143</v>
      </c>
      <c r="M55" s="135"/>
      <c r="N55" s="1">
        <v>12</v>
      </c>
      <c r="O55" s="137">
        <f>$G55*M55*N55</f>
        <v>0</v>
      </c>
      <c r="P55" s="119" t="s">
        <v>182</v>
      </c>
      <c r="Q55" s="135"/>
      <c r="R55" s="1">
        <v>12</v>
      </c>
      <c r="S55" s="137">
        <f>$G55*Q55*R55</f>
        <v>0</v>
      </c>
      <c r="T55" s="254"/>
      <c r="U55" s="135"/>
    </row>
    <row r="56" spans="1:21" x14ac:dyDescent="0.25">
      <c r="A56" s="2" t="s">
        <v>86</v>
      </c>
      <c r="B56" s="1" t="s">
        <v>13</v>
      </c>
      <c r="C56" s="266"/>
      <c r="D56" s="269"/>
      <c r="E56" s="272"/>
      <c r="F56" s="263"/>
      <c r="G56" s="116">
        <v>55</v>
      </c>
      <c r="H56" s="119" t="s">
        <v>78</v>
      </c>
      <c r="I56" s="135"/>
      <c r="J56" s="132">
        <v>36</v>
      </c>
      <c r="K56" s="137">
        <f>$G56*I56*J56</f>
        <v>0</v>
      </c>
      <c r="L56" s="119" t="s">
        <v>144</v>
      </c>
      <c r="M56" s="135"/>
      <c r="N56" s="1">
        <v>12</v>
      </c>
      <c r="O56" s="137">
        <f>$G56*M56*N56</f>
        <v>0</v>
      </c>
      <c r="P56" s="119" t="s">
        <v>183</v>
      </c>
      <c r="Q56" s="135"/>
      <c r="R56" s="1">
        <v>12</v>
      </c>
      <c r="S56" s="137">
        <f>$G56*Q56*R56</f>
        <v>0</v>
      </c>
      <c r="T56" s="254"/>
      <c r="U56" s="135"/>
    </row>
    <row r="57" spans="1:21" x14ac:dyDescent="0.25">
      <c r="A57" s="2" t="s">
        <v>87</v>
      </c>
      <c r="B57" s="1" t="s">
        <v>14</v>
      </c>
      <c r="C57" s="267"/>
      <c r="D57" s="270"/>
      <c r="E57" s="273"/>
      <c r="F57" s="264"/>
      <c r="G57" s="116">
        <v>14</v>
      </c>
      <c r="H57" s="119" t="s">
        <v>79</v>
      </c>
      <c r="I57" s="135"/>
      <c r="J57" s="132">
        <v>36</v>
      </c>
      <c r="K57" s="137">
        <f>$G57*I57*J57</f>
        <v>0</v>
      </c>
      <c r="L57" s="119" t="s">
        <v>145</v>
      </c>
      <c r="M57" s="135"/>
      <c r="N57" s="1">
        <v>12</v>
      </c>
      <c r="O57" s="137">
        <f>$G57*M57*N57</f>
        <v>0</v>
      </c>
      <c r="P57" s="119" t="s">
        <v>184</v>
      </c>
      <c r="Q57" s="135"/>
      <c r="R57" s="1">
        <v>12</v>
      </c>
      <c r="S57" s="137">
        <f>$G57*Q57*R57</f>
        <v>0</v>
      </c>
      <c r="T57" s="254"/>
      <c r="U57" s="135"/>
    </row>
    <row r="58" spans="1:21" ht="15.75" x14ac:dyDescent="0.25">
      <c r="A58" s="4" t="s">
        <v>16</v>
      </c>
      <c r="B58" s="8"/>
      <c r="C58" s="8"/>
      <c r="D58" s="8"/>
      <c r="E58" s="8"/>
      <c r="F58" s="8"/>
      <c r="G58" s="117"/>
      <c r="H58" s="118" t="s">
        <v>80</v>
      </c>
      <c r="I58" s="8"/>
      <c r="J58" s="134"/>
      <c r="K58" s="136">
        <f>SUBTOTAL(9,K59:K61)</f>
        <v>0</v>
      </c>
      <c r="L58" s="118" t="s">
        <v>146</v>
      </c>
      <c r="M58" s="8"/>
      <c r="N58" s="8"/>
      <c r="O58" s="136">
        <f>SUBTOTAL(9,O59:O61)</f>
        <v>0</v>
      </c>
      <c r="P58" s="118" t="s">
        <v>178</v>
      </c>
      <c r="Q58" s="8"/>
      <c r="R58" s="8"/>
      <c r="S58" s="136">
        <f>SUBTOTAL(9,S59:S61)</f>
        <v>0</v>
      </c>
      <c r="T58" s="250"/>
      <c r="U58" s="135"/>
    </row>
    <row r="59" spans="1:21" x14ac:dyDescent="0.25">
      <c r="A59" s="2" t="s">
        <v>224</v>
      </c>
      <c r="B59" s="1">
        <v>7.1</v>
      </c>
      <c r="C59" s="265" t="s">
        <v>240</v>
      </c>
      <c r="D59" s="268" t="s">
        <v>241</v>
      </c>
      <c r="E59" s="271" t="s">
        <v>88</v>
      </c>
      <c r="F59" s="271" t="s">
        <v>225</v>
      </c>
      <c r="G59" s="116">
        <v>1</v>
      </c>
      <c r="H59" s="119" t="s">
        <v>81</v>
      </c>
      <c r="I59" s="135"/>
      <c r="J59" s="132">
        <v>36</v>
      </c>
      <c r="K59" s="137">
        <f>$G59*I59*J59</f>
        <v>0</v>
      </c>
      <c r="L59" s="119" t="s">
        <v>147</v>
      </c>
      <c r="M59" s="135"/>
      <c r="N59" s="1">
        <v>12</v>
      </c>
      <c r="O59" s="137">
        <f>$G59*M59*N59</f>
        <v>0</v>
      </c>
      <c r="P59" s="119" t="s">
        <v>179</v>
      </c>
      <c r="Q59" s="135"/>
      <c r="R59" s="1">
        <v>12</v>
      </c>
      <c r="S59" s="137">
        <f>$G59*Q59*R59</f>
        <v>0</v>
      </c>
      <c r="T59" s="251"/>
      <c r="U59" s="135"/>
    </row>
    <row r="60" spans="1:21" ht="45" x14ac:dyDescent="0.25">
      <c r="A60" s="2" t="s">
        <v>242</v>
      </c>
      <c r="B60" s="1" t="s">
        <v>386</v>
      </c>
      <c r="C60" s="266"/>
      <c r="D60" s="269"/>
      <c r="E60" s="272"/>
      <c r="F60" s="272"/>
      <c r="G60" s="116">
        <v>1</v>
      </c>
      <c r="H60" s="119" t="s">
        <v>82</v>
      </c>
      <c r="I60" s="135"/>
      <c r="J60" s="132">
        <v>36</v>
      </c>
      <c r="K60" s="137">
        <f>$G60*I60*J60</f>
        <v>0</v>
      </c>
      <c r="L60" s="119" t="s">
        <v>148</v>
      </c>
      <c r="M60" s="135"/>
      <c r="N60" s="1">
        <v>12</v>
      </c>
      <c r="O60" s="137">
        <f>$G60*M60*N60</f>
        <v>0</v>
      </c>
      <c r="P60" s="119" t="s">
        <v>180</v>
      </c>
      <c r="Q60" s="135"/>
      <c r="R60" s="1">
        <v>12</v>
      </c>
      <c r="S60" s="137">
        <f>$G60*Q60*R60</f>
        <v>0</v>
      </c>
      <c r="T60" s="251"/>
      <c r="U60" s="135"/>
    </row>
    <row r="61" spans="1:21" ht="15.75" thickBot="1" x14ac:dyDescent="0.3">
      <c r="A61" s="2" t="s">
        <v>226</v>
      </c>
      <c r="B61" s="1">
        <v>10.1</v>
      </c>
      <c r="C61" s="267"/>
      <c r="D61" s="270"/>
      <c r="E61" s="273"/>
      <c r="F61" s="273"/>
      <c r="G61" s="116">
        <v>1</v>
      </c>
      <c r="H61" s="120" t="s">
        <v>83</v>
      </c>
      <c r="I61" s="131"/>
      <c r="J61" s="110">
        <v>36</v>
      </c>
      <c r="K61" s="138">
        <f>$G61*I61*J61</f>
        <v>0</v>
      </c>
      <c r="L61" s="120" t="s">
        <v>149</v>
      </c>
      <c r="M61" s="131"/>
      <c r="N61" s="110">
        <v>12</v>
      </c>
      <c r="O61" s="138">
        <f>$G61*M61*N61</f>
        <v>0</v>
      </c>
      <c r="P61" s="120" t="s">
        <v>181</v>
      </c>
      <c r="Q61" s="131"/>
      <c r="R61" s="110">
        <v>12</v>
      </c>
      <c r="S61" s="138">
        <f>$G61*Q61*R61</f>
        <v>0</v>
      </c>
      <c r="T61" s="252"/>
      <c r="U61" s="135"/>
    </row>
    <row r="1048518" spans="3:3" x14ac:dyDescent="0.25">
      <c r="C1048518" s="9" t="s">
        <v>19</v>
      </c>
    </row>
  </sheetData>
  <mergeCells count="72">
    <mergeCell ref="T1:T2"/>
    <mergeCell ref="U1:U2"/>
    <mergeCell ref="C54:C57"/>
    <mergeCell ref="D54:D57"/>
    <mergeCell ref="E54:E57"/>
    <mergeCell ref="F54:F57"/>
    <mergeCell ref="C34:C37"/>
    <mergeCell ref="D34:D37"/>
    <mergeCell ref="E34:E37"/>
    <mergeCell ref="F34:F37"/>
    <mergeCell ref="C39:C42"/>
    <mergeCell ref="D39:D42"/>
    <mergeCell ref="E39:E42"/>
    <mergeCell ref="F39:F42"/>
    <mergeCell ref="C24:C27"/>
    <mergeCell ref="D24:D27"/>
    <mergeCell ref="C59:C61"/>
    <mergeCell ref="D59:D61"/>
    <mergeCell ref="E59:E61"/>
    <mergeCell ref="F59:F61"/>
    <mergeCell ref="C44:C47"/>
    <mergeCell ref="D44:D47"/>
    <mergeCell ref="E44:E47"/>
    <mergeCell ref="F44:F47"/>
    <mergeCell ref="C49:C52"/>
    <mergeCell ref="D49:D52"/>
    <mergeCell ref="E49:E52"/>
    <mergeCell ref="F49:F52"/>
    <mergeCell ref="E24:E27"/>
    <mergeCell ref="F24:F27"/>
    <mergeCell ref="C29:C32"/>
    <mergeCell ref="D29:D32"/>
    <mergeCell ref="E29:E32"/>
    <mergeCell ref="F29:F32"/>
    <mergeCell ref="T23:T27"/>
    <mergeCell ref="C4:C7"/>
    <mergeCell ref="D4:D7"/>
    <mergeCell ref="E4:E7"/>
    <mergeCell ref="F4:F7"/>
    <mergeCell ref="C9:C12"/>
    <mergeCell ref="D9:D12"/>
    <mergeCell ref="E9:E12"/>
    <mergeCell ref="F9:F12"/>
    <mergeCell ref="C14:C17"/>
    <mergeCell ref="D14:D17"/>
    <mergeCell ref="E14:E17"/>
    <mergeCell ref="F14:F17"/>
    <mergeCell ref="C19:C22"/>
    <mergeCell ref="D19:D22"/>
    <mergeCell ref="E19:E22"/>
    <mergeCell ref="T3:T7"/>
    <mergeCell ref="T8:T12"/>
    <mergeCell ref="T13:T17"/>
    <mergeCell ref="T18:T22"/>
    <mergeCell ref="F19:F22"/>
    <mergeCell ref="H1:K1"/>
    <mergeCell ref="L1:O1"/>
    <mergeCell ref="P1:S1"/>
    <mergeCell ref="G1:G2"/>
    <mergeCell ref="F1:F2"/>
    <mergeCell ref="E1:E2"/>
    <mergeCell ref="D1:D2"/>
    <mergeCell ref="C1:C2"/>
    <mergeCell ref="B1:B2"/>
    <mergeCell ref="A1:A2"/>
    <mergeCell ref="T58:T61"/>
    <mergeCell ref="T28:T32"/>
    <mergeCell ref="T33:T37"/>
    <mergeCell ref="T38:T42"/>
    <mergeCell ref="T43:T47"/>
    <mergeCell ref="T48:T52"/>
    <mergeCell ref="T53:T57"/>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T3:T61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67"/>
  <sheetViews>
    <sheetView zoomScale="80" zoomScaleNormal="80" workbookViewId="0">
      <selection activeCell="E47" sqref="E47"/>
    </sheetView>
  </sheetViews>
  <sheetFormatPr defaultRowHeight="14.25" x14ac:dyDescent="0.25"/>
  <cols>
    <col min="1" max="1" width="35.28515625" style="130" customWidth="1"/>
    <col min="2" max="2" width="10.28515625" style="130" customWidth="1"/>
    <col min="3" max="3" width="16.42578125" style="130" customWidth="1"/>
    <col min="4" max="4" width="15.140625" style="130" customWidth="1"/>
    <col min="5" max="5" width="12" style="130" customWidth="1"/>
    <col min="6" max="6" width="16.140625" style="130" customWidth="1"/>
    <col min="7" max="8" width="11.42578125" style="130" customWidth="1"/>
    <col min="9" max="9" width="15.140625" style="130" customWidth="1"/>
    <col min="10" max="10" width="11" style="130" customWidth="1"/>
    <col min="11" max="11" width="17" style="130" customWidth="1"/>
    <col min="12" max="12" width="12.28515625" style="130" customWidth="1"/>
    <col min="13" max="13" width="15.140625" style="130" customWidth="1"/>
    <col min="14" max="14" width="10.7109375" style="130" customWidth="1"/>
    <col min="15" max="15" width="16.140625" style="130" customWidth="1"/>
    <col min="16" max="16" width="12.28515625" style="130" customWidth="1"/>
    <col min="17" max="17" width="15.42578125" style="130" customWidth="1"/>
    <col min="18" max="18" width="11.140625" style="130" customWidth="1"/>
    <col min="19" max="19" width="17" style="130" customWidth="1"/>
    <col min="20" max="20" width="12.28515625" style="130" customWidth="1"/>
    <col min="21" max="21" width="19" style="130" customWidth="1"/>
    <col min="22" max="16384" width="9.140625" style="130"/>
  </cols>
  <sheetData>
    <row r="1" spans="1:21" ht="85.5" customHeight="1" x14ac:dyDescent="0.25">
      <c r="A1" s="255" t="s">
        <v>439</v>
      </c>
      <c r="B1" s="255" t="s">
        <v>393</v>
      </c>
      <c r="C1" s="255" t="s">
        <v>17</v>
      </c>
      <c r="D1" s="255" t="s">
        <v>18</v>
      </c>
      <c r="E1" s="255" t="s">
        <v>20</v>
      </c>
      <c r="F1" s="255" t="s">
        <v>21</v>
      </c>
      <c r="G1" s="280" t="s">
        <v>22</v>
      </c>
      <c r="H1" s="257" t="s">
        <v>389</v>
      </c>
      <c r="I1" s="258"/>
      <c r="J1" s="258"/>
      <c r="K1" s="259"/>
      <c r="L1" s="257" t="s">
        <v>430</v>
      </c>
      <c r="M1" s="258"/>
      <c r="N1" s="258"/>
      <c r="O1" s="258"/>
      <c r="P1" s="277" t="s">
        <v>431</v>
      </c>
      <c r="Q1" s="278"/>
      <c r="R1" s="278"/>
      <c r="S1" s="279"/>
      <c r="T1" s="274" t="s">
        <v>397</v>
      </c>
      <c r="U1" s="255" t="s">
        <v>24</v>
      </c>
    </row>
    <row r="2" spans="1:21" ht="47.25" x14ac:dyDescent="0.25">
      <c r="A2" s="256"/>
      <c r="B2" s="256"/>
      <c r="C2" s="256"/>
      <c r="D2" s="256"/>
      <c r="E2" s="256"/>
      <c r="F2" s="256"/>
      <c r="G2" s="281"/>
      <c r="H2" s="111" t="s">
        <v>15</v>
      </c>
      <c r="I2" s="3" t="s">
        <v>23</v>
      </c>
      <c r="J2" s="3" t="s">
        <v>89</v>
      </c>
      <c r="K2" s="109" t="s">
        <v>390</v>
      </c>
      <c r="L2" s="111" t="s">
        <v>15</v>
      </c>
      <c r="M2" s="3" t="s">
        <v>23</v>
      </c>
      <c r="N2" s="3" t="s">
        <v>89</v>
      </c>
      <c r="O2" s="105" t="s">
        <v>391</v>
      </c>
      <c r="P2" s="111" t="s">
        <v>15</v>
      </c>
      <c r="Q2" s="3" t="s">
        <v>23</v>
      </c>
      <c r="R2" s="3" t="s">
        <v>89</v>
      </c>
      <c r="S2" s="109" t="s">
        <v>392</v>
      </c>
      <c r="T2" s="275"/>
      <c r="U2" s="256"/>
    </row>
    <row r="3" spans="1:21" ht="15.75" x14ac:dyDescent="0.25">
      <c r="A3" s="4" t="s">
        <v>0</v>
      </c>
      <c r="B3" s="5"/>
      <c r="C3" s="5"/>
      <c r="D3" s="5"/>
      <c r="E3" s="5"/>
      <c r="F3" s="5"/>
      <c r="G3" s="106">
        <v>1000</v>
      </c>
      <c r="H3" s="112" t="s">
        <v>209</v>
      </c>
      <c r="I3" s="5"/>
      <c r="J3" s="7"/>
      <c r="K3" s="136">
        <f>SUBTOTAL(9,K4:K7)</f>
        <v>0</v>
      </c>
      <c r="L3" s="112" t="s">
        <v>219</v>
      </c>
      <c r="M3" s="5"/>
      <c r="N3" s="7"/>
      <c r="O3" s="141">
        <f>SUBTOTAL(9,O4:O7)</f>
        <v>0</v>
      </c>
      <c r="P3" s="112" t="s">
        <v>214</v>
      </c>
      <c r="Q3" s="5"/>
      <c r="R3" s="7"/>
      <c r="S3" s="136">
        <f>SUBTOTAL(9,S4:S7)</f>
        <v>0</v>
      </c>
      <c r="T3" s="276"/>
      <c r="U3" s="135"/>
    </row>
    <row r="4" spans="1:21" ht="15" x14ac:dyDescent="0.25">
      <c r="A4" s="2" t="s">
        <v>84</v>
      </c>
      <c r="B4" s="1" t="s">
        <v>11</v>
      </c>
      <c r="C4" s="265" t="s">
        <v>240</v>
      </c>
      <c r="D4" s="268" t="s">
        <v>241</v>
      </c>
      <c r="E4" s="271" t="s">
        <v>88</v>
      </c>
      <c r="F4" s="262" t="s">
        <v>90</v>
      </c>
      <c r="G4" s="107">
        <v>150</v>
      </c>
      <c r="H4" s="113" t="s">
        <v>210</v>
      </c>
      <c r="I4" s="142"/>
      <c r="J4" s="1">
        <v>36</v>
      </c>
      <c r="K4" s="137">
        <f>$G4*I4*J4</f>
        <v>0</v>
      </c>
      <c r="L4" s="113" t="s">
        <v>220</v>
      </c>
      <c r="M4" s="139"/>
      <c r="N4" s="1">
        <v>12</v>
      </c>
      <c r="O4" s="137">
        <f>$G4*M4*N4</f>
        <v>0</v>
      </c>
      <c r="P4" s="113" t="s">
        <v>215</v>
      </c>
      <c r="Q4" s="139"/>
      <c r="R4" s="1">
        <v>12</v>
      </c>
      <c r="S4" s="137">
        <f>$G4*Q4*R4</f>
        <v>0</v>
      </c>
      <c r="T4" s="276"/>
      <c r="U4" s="135"/>
    </row>
    <row r="5" spans="1:21" ht="15" x14ac:dyDescent="0.25">
      <c r="A5" s="2" t="s">
        <v>85</v>
      </c>
      <c r="B5" s="1" t="s">
        <v>12</v>
      </c>
      <c r="C5" s="266"/>
      <c r="D5" s="269"/>
      <c r="E5" s="272"/>
      <c r="F5" s="263"/>
      <c r="G5" s="107">
        <v>600</v>
      </c>
      <c r="H5" s="113" t="s">
        <v>211</v>
      </c>
      <c r="I5" s="142"/>
      <c r="J5" s="1">
        <v>36</v>
      </c>
      <c r="K5" s="137">
        <f t="shared" ref="K5:K7" si="0">$G5*I5*J5</f>
        <v>0</v>
      </c>
      <c r="L5" s="113" t="s">
        <v>221</v>
      </c>
      <c r="M5" s="139"/>
      <c r="N5" s="1">
        <v>12</v>
      </c>
      <c r="O5" s="137">
        <f t="shared" ref="O5:O7" si="1">$G5*M5*N5</f>
        <v>0</v>
      </c>
      <c r="P5" s="113" t="s">
        <v>216</v>
      </c>
      <c r="Q5" s="139"/>
      <c r="R5" s="1">
        <v>12</v>
      </c>
      <c r="S5" s="137">
        <f>$G5*Q5*R5</f>
        <v>0</v>
      </c>
      <c r="T5" s="276"/>
      <c r="U5" s="135"/>
    </row>
    <row r="6" spans="1:21" ht="15" x14ac:dyDescent="0.25">
      <c r="A6" s="2" t="s">
        <v>86</v>
      </c>
      <c r="B6" s="1" t="s">
        <v>13</v>
      </c>
      <c r="C6" s="266"/>
      <c r="D6" s="269"/>
      <c r="E6" s="272"/>
      <c r="F6" s="263"/>
      <c r="G6" s="107">
        <v>200</v>
      </c>
      <c r="H6" s="113" t="s">
        <v>212</v>
      </c>
      <c r="I6" s="142"/>
      <c r="J6" s="1">
        <v>36</v>
      </c>
      <c r="K6" s="137">
        <f t="shared" si="0"/>
        <v>0</v>
      </c>
      <c r="L6" s="113" t="s">
        <v>222</v>
      </c>
      <c r="M6" s="139"/>
      <c r="N6" s="1">
        <v>12</v>
      </c>
      <c r="O6" s="137">
        <f t="shared" si="1"/>
        <v>0</v>
      </c>
      <c r="P6" s="113" t="s">
        <v>217</v>
      </c>
      <c r="Q6" s="139"/>
      <c r="R6" s="1">
        <v>12</v>
      </c>
      <c r="S6" s="137">
        <f t="shared" ref="S6:S7" si="2">$G6*Q6*R6</f>
        <v>0</v>
      </c>
      <c r="T6" s="276"/>
      <c r="U6" s="135"/>
    </row>
    <row r="7" spans="1:21" ht="15.75" thickBot="1" x14ac:dyDescent="0.3">
      <c r="A7" s="2" t="s">
        <v>87</v>
      </c>
      <c r="B7" s="1" t="s">
        <v>14</v>
      </c>
      <c r="C7" s="267"/>
      <c r="D7" s="270"/>
      <c r="E7" s="273"/>
      <c r="F7" s="264"/>
      <c r="G7" s="107">
        <v>50</v>
      </c>
      <c r="H7" s="114" t="s">
        <v>213</v>
      </c>
      <c r="I7" s="131"/>
      <c r="J7" s="110">
        <v>36</v>
      </c>
      <c r="K7" s="138">
        <f t="shared" si="0"/>
        <v>0</v>
      </c>
      <c r="L7" s="114" t="s">
        <v>223</v>
      </c>
      <c r="M7" s="140"/>
      <c r="N7" s="110">
        <v>12</v>
      </c>
      <c r="O7" s="138">
        <f t="shared" si="1"/>
        <v>0</v>
      </c>
      <c r="P7" s="114" t="s">
        <v>218</v>
      </c>
      <c r="Q7" s="140"/>
      <c r="R7" s="110">
        <v>12</v>
      </c>
      <c r="S7" s="138">
        <f t="shared" si="2"/>
        <v>0</v>
      </c>
      <c r="T7" s="276"/>
      <c r="U7" s="135"/>
    </row>
    <row r="1048467" spans="3:3" x14ac:dyDescent="0.25">
      <c r="C1048467" s="9" t="s">
        <v>19</v>
      </c>
    </row>
  </sheetData>
  <mergeCells count="17">
    <mergeCell ref="C1:C2"/>
    <mergeCell ref="B1:B2"/>
    <mergeCell ref="A1:A2"/>
    <mergeCell ref="T1:T2"/>
    <mergeCell ref="U1:U2"/>
    <mergeCell ref="H1:K1"/>
    <mergeCell ref="L1:O1"/>
    <mergeCell ref="P1:S1"/>
    <mergeCell ref="G1:G2"/>
    <mergeCell ref="F1:F2"/>
    <mergeCell ref="E1:E2"/>
    <mergeCell ref="D1:D2"/>
    <mergeCell ref="T3:T7"/>
    <mergeCell ref="F4:F7"/>
    <mergeCell ref="E4:E7"/>
    <mergeCell ref="D4:D7"/>
    <mergeCell ref="C4: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T3:T7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M13"/>
  <sheetViews>
    <sheetView workbookViewId="0">
      <selection activeCell="D3" sqref="D3"/>
    </sheetView>
  </sheetViews>
  <sheetFormatPr defaultRowHeight="15" x14ac:dyDescent="0.25"/>
  <cols>
    <col min="1" max="1" width="1.7109375" customWidth="1"/>
    <col min="2" max="2" width="20.7109375" customWidth="1"/>
    <col min="3" max="3" width="34.570312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192" bestFit="1" customWidth="1"/>
    <col min="29" max="29" width="23.7109375" style="192" customWidth="1"/>
    <col min="30" max="30" width="3.7109375" customWidth="1"/>
  </cols>
  <sheetData>
    <row r="1" spans="2:39" ht="180.75" x14ac:dyDescent="0.25">
      <c r="B1" s="178" t="s">
        <v>593</v>
      </c>
      <c r="C1" s="178" t="s">
        <v>594</v>
      </c>
      <c r="D1" s="178" t="s">
        <v>499</v>
      </c>
      <c r="E1" s="178" t="s">
        <v>595</v>
      </c>
      <c r="F1" s="178" t="s">
        <v>596</v>
      </c>
      <c r="G1" s="178" t="s">
        <v>597</v>
      </c>
      <c r="H1" s="178" t="s">
        <v>598</v>
      </c>
      <c r="I1" s="178" t="s">
        <v>599</v>
      </c>
      <c r="J1" s="178" t="s">
        <v>600</v>
      </c>
      <c r="K1" s="178" t="s">
        <v>601</v>
      </c>
      <c r="L1" s="178" t="s">
        <v>602</v>
      </c>
      <c r="M1" s="178" t="s">
        <v>603</v>
      </c>
      <c r="N1" s="178" t="s">
        <v>604</v>
      </c>
      <c r="O1" s="178" t="s">
        <v>605</v>
      </c>
      <c r="P1" s="178" t="s">
        <v>606</v>
      </c>
      <c r="Q1" s="178" t="s">
        <v>607</v>
      </c>
      <c r="R1" s="178" t="s">
        <v>608</v>
      </c>
      <c r="S1" s="178" t="s">
        <v>609</v>
      </c>
      <c r="T1" s="178" t="s">
        <v>610</v>
      </c>
      <c r="U1" s="178" t="s">
        <v>611</v>
      </c>
      <c r="V1" s="178" t="s">
        <v>612</v>
      </c>
      <c r="W1" s="178" t="s">
        <v>613</v>
      </c>
      <c r="X1" s="178" t="s">
        <v>614</v>
      </c>
      <c r="Y1" s="178" t="s">
        <v>615</v>
      </c>
      <c r="Z1" s="178"/>
      <c r="AA1" s="178" t="s">
        <v>616</v>
      </c>
      <c r="AB1" s="178" t="s">
        <v>617</v>
      </c>
      <c r="AC1" s="216" t="s">
        <v>542</v>
      </c>
      <c r="AE1" s="282" t="s">
        <v>618</v>
      </c>
      <c r="AF1" s="282"/>
      <c r="AI1" s="230"/>
      <c r="AJ1" s="230"/>
      <c r="AK1" s="230"/>
      <c r="AL1" s="230"/>
      <c r="AM1" s="230"/>
    </row>
    <row r="2" spans="2:39" ht="30" x14ac:dyDescent="0.25">
      <c r="B2" s="201" t="s">
        <v>15</v>
      </c>
      <c r="C2" s="201" t="s">
        <v>619</v>
      </c>
      <c r="D2" s="218" t="s">
        <v>482</v>
      </c>
      <c r="E2" s="219" t="s">
        <v>620</v>
      </c>
      <c r="F2" s="219" t="s">
        <v>621</v>
      </c>
      <c r="G2" s="219" t="s">
        <v>622</v>
      </c>
      <c r="H2" s="219" t="s">
        <v>623</v>
      </c>
      <c r="I2" s="219" t="s">
        <v>624</v>
      </c>
      <c r="J2" s="219" t="s">
        <v>625</v>
      </c>
      <c r="K2" s="219" t="s">
        <v>626</v>
      </c>
      <c r="L2" s="219" t="s">
        <v>627</v>
      </c>
      <c r="M2" s="219" t="s">
        <v>628</v>
      </c>
      <c r="N2" s="219" t="s">
        <v>629</v>
      </c>
      <c r="O2" s="219" t="s">
        <v>630</v>
      </c>
      <c r="P2" s="219" t="s">
        <v>631</v>
      </c>
      <c r="Q2" s="219" t="s">
        <v>632</v>
      </c>
      <c r="R2" s="219" t="s">
        <v>633</v>
      </c>
      <c r="S2" s="219" t="s">
        <v>634</v>
      </c>
      <c r="T2" s="219" t="s">
        <v>635</v>
      </c>
      <c r="U2" s="219" t="s">
        <v>636</v>
      </c>
      <c r="V2" s="219" t="s">
        <v>637</v>
      </c>
      <c r="W2" s="219" t="s">
        <v>638</v>
      </c>
      <c r="X2" s="219" t="s">
        <v>639</v>
      </c>
      <c r="Y2" s="219" t="s">
        <v>566</v>
      </c>
      <c r="Z2" s="231" t="s">
        <v>640</v>
      </c>
      <c r="AA2" s="201" t="s">
        <v>641</v>
      </c>
      <c r="AB2" s="220" t="s">
        <v>568</v>
      </c>
      <c r="AC2" s="220" t="s">
        <v>569</v>
      </c>
      <c r="AD2" s="193"/>
      <c r="AE2" s="221" t="s">
        <v>570</v>
      </c>
      <c r="AF2" s="235">
        <v>0</v>
      </c>
    </row>
    <row r="3" spans="2:39" ht="18.75" x14ac:dyDescent="0.3">
      <c r="B3" s="195" t="s">
        <v>487</v>
      </c>
      <c r="C3" s="195" t="s">
        <v>642</v>
      </c>
      <c r="D3" s="197" t="s">
        <v>428</v>
      </c>
      <c r="E3" s="224" t="s">
        <v>643</v>
      </c>
      <c r="F3" s="224" t="s">
        <v>573</v>
      </c>
      <c r="G3" s="224" t="s">
        <v>576</v>
      </c>
      <c r="H3" s="224" t="s">
        <v>575</v>
      </c>
      <c r="I3" s="224" t="s">
        <v>574</v>
      </c>
      <c r="J3" s="224" t="s">
        <v>575</v>
      </c>
      <c r="K3" s="224" t="s">
        <v>576</v>
      </c>
      <c r="L3" s="224" t="s">
        <v>573</v>
      </c>
      <c r="M3" s="224" t="s">
        <v>643</v>
      </c>
      <c r="N3" s="224" t="s">
        <v>644</v>
      </c>
      <c r="O3" s="225" t="s">
        <v>645</v>
      </c>
      <c r="P3" s="225" t="s">
        <v>646</v>
      </c>
      <c r="Q3" s="225" t="s">
        <v>647</v>
      </c>
      <c r="R3" s="225" t="s">
        <v>648</v>
      </c>
      <c r="S3" s="225" t="s">
        <v>649</v>
      </c>
      <c r="T3" s="225" t="s">
        <v>650</v>
      </c>
      <c r="U3" s="225" t="s">
        <v>651</v>
      </c>
      <c r="V3" s="225" t="s">
        <v>652</v>
      </c>
      <c r="W3" s="225" t="s">
        <v>653</v>
      </c>
      <c r="X3" s="225" t="s">
        <v>654</v>
      </c>
      <c r="Y3" s="199" t="s">
        <v>655</v>
      </c>
      <c r="Z3" s="224"/>
      <c r="AA3" s="199" t="s">
        <v>656</v>
      </c>
      <c r="AB3" s="226" t="s">
        <v>657</v>
      </c>
      <c r="AC3" s="232" t="s">
        <v>590</v>
      </c>
      <c r="AD3" s="200"/>
      <c r="AE3" s="200" t="s">
        <v>493</v>
      </c>
    </row>
    <row r="4" spans="2:39" ht="15" customHeight="1" x14ac:dyDescent="0.25">
      <c r="B4" s="212" t="s">
        <v>81</v>
      </c>
      <c r="C4" t="s">
        <v>658</v>
      </c>
      <c r="D4" s="207"/>
      <c r="E4" s="203"/>
      <c r="F4" s="203"/>
      <c r="G4" s="203"/>
      <c r="H4" s="203"/>
      <c r="I4" s="203"/>
      <c r="J4" s="203"/>
      <c r="K4" s="203"/>
      <c r="L4" s="203"/>
      <c r="M4" s="203"/>
      <c r="N4" s="203"/>
      <c r="O4" s="215"/>
      <c r="P4" s="215"/>
      <c r="Q4" s="215"/>
      <c r="R4" s="215"/>
      <c r="S4" s="215"/>
      <c r="T4" s="215"/>
      <c r="U4" s="215"/>
      <c r="V4" s="215"/>
      <c r="W4" s="215"/>
      <c r="X4" s="215"/>
      <c r="Y4" s="229">
        <f t="array" ref="Y4">SUMPRODUCT(CLIN2_Labour102[[#This Row],[Man-Days
2019]:[Man-Days
2028]],CLIN2_Labour102[[#This Row],[Labour rate
2019]:[Labour rate
2028]])</f>
        <v>0</v>
      </c>
      <c r="Z4" s="233"/>
      <c r="AA4" s="204">
        <f>(CLIN2_Labour102[[#This Row],[Extended cost]]+CLIN2_Labour102[[#This Row],[Expat Allowance (ONLY if applicable)]])*$AF$2</f>
        <v>0</v>
      </c>
      <c r="AB4" s="204">
        <f>CLIN2_Labour102[[#This Row],[Extended cost]]+CLIN2_Labour102[[#This Row],[Expat Allowance (ONLY if applicable)]]+CLIN2_Labour102[[#This Row],[Profit ]]</f>
        <v>0</v>
      </c>
    </row>
    <row r="5" spans="2:39" ht="15" customHeight="1" x14ac:dyDescent="0.25">
      <c r="B5" s="212" t="s">
        <v>82</v>
      </c>
      <c r="C5" t="s">
        <v>658</v>
      </c>
      <c r="D5" s="207"/>
      <c r="E5" s="203"/>
      <c r="F5" s="203"/>
      <c r="G5" s="203"/>
      <c r="H5" s="203"/>
      <c r="I5" s="203"/>
      <c r="J5" s="203"/>
      <c r="K5" s="203"/>
      <c r="L5" s="203"/>
      <c r="M5" s="203"/>
      <c r="N5" s="203"/>
      <c r="O5" s="215"/>
      <c r="P5" s="215"/>
      <c r="Q5" s="215"/>
      <c r="R5" s="215"/>
      <c r="S5" s="215"/>
      <c r="T5" s="215"/>
      <c r="U5" s="215"/>
      <c r="V5" s="215"/>
      <c r="W5" s="215"/>
      <c r="X5" s="215"/>
      <c r="Y5" s="229">
        <f t="array" ref="Y5">SUMPRODUCT(CLIN2_Labour102[[#This Row],[Man-Days
2019]:[Man-Days
2028]],CLIN2_Labour102[[#This Row],[Labour rate
2019]:[Labour rate
2028]])</f>
        <v>0</v>
      </c>
      <c r="Z5" s="233"/>
      <c r="AA5" s="204">
        <f>(CLIN2_Labour102[[#This Row],[Extended cost]]+CLIN2_Labour102[[#This Row],[Expat Allowance (ONLY if applicable)]])*$AF$2</f>
        <v>0</v>
      </c>
      <c r="AB5" s="204">
        <f>CLIN2_Labour102[[#This Row],[Extended cost]]+CLIN2_Labour102[[#This Row],[Expat Allowance (ONLY if applicable)]]+CLIN2_Labour102[[#This Row],[Profit ]]</f>
        <v>0</v>
      </c>
    </row>
    <row r="6" spans="2:39" ht="15" customHeight="1" x14ac:dyDescent="0.25">
      <c r="B6" s="212" t="s">
        <v>83</v>
      </c>
      <c r="C6" t="s">
        <v>658</v>
      </c>
      <c r="D6" s="207"/>
      <c r="E6" s="203"/>
      <c r="F6" s="203"/>
      <c r="G6" s="203"/>
      <c r="H6" s="203"/>
      <c r="I6" s="203"/>
      <c r="J6" s="203"/>
      <c r="K6" s="203"/>
      <c r="L6" s="203"/>
      <c r="M6" s="203"/>
      <c r="N6" s="203"/>
      <c r="O6" s="215"/>
      <c r="P6" s="215"/>
      <c r="Q6" s="215"/>
      <c r="R6" s="215"/>
      <c r="S6" s="215"/>
      <c r="T6" s="215"/>
      <c r="U6" s="215"/>
      <c r="V6" s="215"/>
      <c r="W6" s="215"/>
      <c r="X6" s="215"/>
      <c r="Y6" s="229">
        <f t="array" ref="Y6">SUMPRODUCT(CLIN2_Labour102[[#This Row],[Man-Days
2019]:[Man-Days
2028]],CLIN2_Labour102[[#This Row],[Labour rate
2019]:[Labour rate
2028]])</f>
        <v>0</v>
      </c>
      <c r="Z6" s="233"/>
      <c r="AA6" s="204">
        <f>(CLIN2_Labour102[[#This Row],[Extended cost]]+CLIN2_Labour102[[#This Row],[Expat Allowance (ONLY if applicable)]])*$AF$2</f>
        <v>0</v>
      </c>
      <c r="AB6" s="204">
        <f>CLIN2_Labour102[[#This Row],[Extended cost]]+CLIN2_Labour102[[#This Row],[Expat Allowance (ONLY if applicable)]]+CLIN2_Labour102[[#This Row],[Profit ]]</f>
        <v>0</v>
      </c>
    </row>
    <row r="7" spans="2:39" ht="15" customHeight="1" x14ac:dyDescent="0.25">
      <c r="B7" s="212" t="s">
        <v>147</v>
      </c>
      <c r="C7" t="s">
        <v>658</v>
      </c>
      <c r="D7" s="207"/>
      <c r="E7" s="203"/>
      <c r="F7" s="203"/>
      <c r="G7" s="203"/>
      <c r="H7" s="203"/>
      <c r="I7" s="203"/>
      <c r="J7" s="203"/>
      <c r="K7" s="203"/>
      <c r="L7" s="203"/>
      <c r="M7" s="203"/>
      <c r="N7" s="203"/>
      <c r="O7" s="215"/>
      <c r="P7" s="215"/>
      <c r="Q7" s="215"/>
      <c r="R7" s="215"/>
      <c r="S7" s="215"/>
      <c r="T7" s="215"/>
      <c r="U7" s="215"/>
      <c r="V7" s="215"/>
      <c r="W7" s="215"/>
      <c r="X7" s="215"/>
      <c r="Y7" s="229">
        <f t="array" ref="Y7">SUMPRODUCT(CLIN2_Labour102[[#This Row],[Man-Days
2019]:[Man-Days
2028]],CLIN2_Labour102[[#This Row],[Labour rate
2019]:[Labour rate
2028]])</f>
        <v>0</v>
      </c>
      <c r="Z7" s="233"/>
      <c r="AA7" s="204">
        <f>(CLIN2_Labour102[[#This Row],[Extended cost]]+CLIN2_Labour102[[#This Row],[Expat Allowance (ONLY if applicable)]])*$AF$2</f>
        <v>0</v>
      </c>
      <c r="AB7" s="204">
        <f>CLIN2_Labour102[[#This Row],[Extended cost]]+CLIN2_Labour102[[#This Row],[Expat Allowance (ONLY if applicable)]]+CLIN2_Labour102[[#This Row],[Profit ]]</f>
        <v>0</v>
      </c>
    </row>
    <row r="8" spans="2:39" ht="15" customHeight="1" x14ac:dyDescent="0.25">
      <c r="B8" s="212" t="s">
        <v>148</v>
      </c>
      <c r="C8" t="s">
        <v>658</v>
      </c>
      <c r="D8" s="207"/>
      <c r="E8" s="203"/>
      <c r="F8" s="203"/>
      <c r="G8" s="203"/>
      <c r="H8" s="203"/>
      <c r="I8" s="203"/>
      <c r="J8" s="203"/>
      <c r="K8" s="203"/>
      <c r="L8" s="203"/>
      <c r="M8" s="203"/>
      <c r="N8" s="203"/>
      <c r="O8" s="215"/>
      <c r="P8" s="215"/>
      <c r="Q8" s="215"/>
      <c r="R8" s="215"/>
      <c r="S8" s="215"/>
      <c r="T8" s="215"/>
      <c r="U8" s="215"/>
      <c r="V8" s="215"/>
      <c r="W8" s="215"/>
      <c r="X8" s="215"/>
      <c r="Y8" s="229">
        <f t="array" ref="Y8">SUMPRODUCT(CLIN2_Labour102[[#This Row],[Man-Days
2019]:[Man-Days
2028]],CLIN2_Labour102[[#This Row],[Labour rate
2019]:[Labour rate
2028]])</f>
        <v>0</v>
      </c>
      <c r="Z8" s="234"/>
      <c r="AA8" s="204">
        <f>(CLIN2_Labour102[[#This Row],[Extended cost]]+CLIN2_Labour102[[#This Row],[Expat Allowance (ONLY if applicable)]])*$AF$2</f>
        <v>0</v>
      </c>
      <c r="AB8" s="204">
        <f>CLIN2_Labour102[[#This Row],[Extended cost]]+CLIN2_Labour102[[#This Row],[Expat Allowance (ONLY if applicable)]]+CLIN2_Labour102[[#This Row],[Profit ]]</f>
        <v>0</v>
      </c>
    </row>
    <row r="9" spans="2:39" ht="15" customHeight="1" x14ac:dyDescent="0.25">
      <c r="B9" s="212" t="s">
        <v>149</v>
      </c>
      <c r="C9" t="s">
        <v>658</v>
      </c>
      <c r="D9" s="207"/>
      <c r="E9" s="203"/>
      <c r="F9" s="203"/>
      <c r="G9" s="203"/>
      <c r="H9" s="203"/>
      <c r="I9" s="203"/>
      <c r="J9" s="203"/>
      <c r="K9" s="203"/>
      <c r="L9" s="203"/>
      <c r="M9" s="203"/>
      <c r="N9" s="203"/>
      <c r="O9" s="215"/>
      <c r="P9" s="215"/>
      <c r="Q9" s="215"/>
      <c r="R9" s="215"/>
      <c r="S9" s="215"/>
      <c r="T9" s="215"/>
      <c r="U9" s="215"/>
      <c r="V9" s="215"/>
      <c r="W9" s="215"/>
      <c r="X9" s="215"/>
      <c r="Y9" s="229">
        <f t="array" ref="Y9">SUMPRODUCT(CLIN2_Labour102[[#This Row],[Man-Days
2019]:[Man-Days
2028]],CLIN2_Labour102[[#This Row],[Labour rate
2019]:[Labour rate
2028]])</f>
        <v>0</v>
      </c>
      <c r="Z9" s="233"/>
      <c r="AA9" s="204">
        <f>(CLIN2_Labour102[[#This Row],[Extended cost]]+CLIN2_Labour102[[#This Row],[Expat Allowance (ONLY if applicable)]])*$AF$2</f>
        <v>0</v>
      </c>
      <c r="AB9" s="204">
        <f>CLIN2_Labour102[[#This Row],[Extended cost]]+CLIN2_Labour102[[#This Row],[Expat Allowance (ONLY if applicable)]]+CLIN2_Labour102[[#This Row],[Profit ]]</f>
        <v>0</v>
      </c>
    </row>
    <row r="10" spans="2:39" ht="15" customHeight="1" x14ac:dyDescent="0.25">
      <c r="B10" s="212" t="s">
        <v>179</v>
      </c>
      <c r="C10" t="s">
        <v>658</v>
      </c>
      <c r="D10" s="207"/>
      <c r="E10" s="203"/>
      <c r="F10" s="203"/>
      <c r="G10" s="203"/>
      <c r="H10" s="203"/>
      <c r="I10" s="203"/>
      <c r="J10" s="203"/>
      <c r="K10" s="203"/>
      <c r="L10" s="203"/>
      <c r="M10" s="203"/>
      <c r="N10" s="203"/>
      <c r="O10" s="215"/>
      <c r="P10" s="215"/>
      <c r="Q10" s="215"/>
      <c r="R10" s="215"/>
      <c r="S10" s="215"/>
      <c r="T10" s="215"/>
      <c r="U10" s="215"/>
      <c r="V10" s="215"/>
      <c r="W10" s="215"/>
      <c r="X10" s="215"/>
      <c r="Y10" s="229">
        <f t="array" ref="Y10">SUMPRODUCT(CLIN2_Labour102[[#This Row],[Man-Days
2019]:[Man-Days
2028]],CLIN2_Labour102[[#This Row],[Labour rate
2019]:[Labour rate
2028]])</f>
        <v>0</v>
      </c>
      <c r="Z10" s="234"/>
      <c r="AA10" s="204">
        <f>(CLIN2_Labour102[[#This Row],[Extended cost]]+CLIN2_Labour102[[#This Row],[Expat Allowance (ONLY if applicable)]])*$AF$2</f>
        <v>0</v>
      </c>
      <c r="AB10" s="204">
        <f>CLIN2_Labour102[[#This Row],[Extended cost]]+CLIN2_Labour102[[#This Row],[Expat Allowance (ONLY if applicable)]]+CLIN2_Labour102[[#This Row],[Profit ]]</f>
        <v>0</v>
      </c>
    </row>
    <row r="11" spans="2:39" ht="15" customHeight="1" x14ac:dyDescent="0.25">
      <c r="B11" s="212" t="s">
        <v>180</v>
      </c>
      <c r="C11" t="s">
        <v>658</v>
      </c>
      <c r="D11" s="207"/>
      <c r="E11" s="203"/>
      <c r="F11" s="203"/>
      <c r="G11" s="203"/>
      <c r="H11" s="203"/>
      <c r="I11" s="203"/>
      <c r="J11" s="203"/>
      <c r="K11" s="203"/>
      <c r="L11" s="203"/>
      <c r="M11" s="203"/>
      <c r="N11" s="203"/>
      <c r="O11" s="215"/>
      <c r="P11" s="215"/>
      <c r="Q11" s="215"/>
      <c r="R11" s="215"/>
      <c r="S11" s="215"/>
      <c r="T11" s="215"/>
      <c r="U11" s="215"/>
      <c r="V11" s="215"/>
      <c r="W11" s="215"/>
      <c r="X11" s="215"/>
      <c r="Y11" s="229">
        <f t="array" ref="Y11">SUMPRODUCT(CLIN2_Labour102[[#This Row],[Man-Days
2019]:[Man-Days
2028]],CLIN2_Labour102[[#This Row],[Labour rate
2019]:[Labour rate
2028]])</f>
        <v>0</v>
      </c>
      <c r="Z11" s="234"/>
      <c r="AA11" s="204">
        <f>(CLIN2_Labour102[[#This Row],[Extended cost]]+CLIN2_Labour102[[#This Row],[Expat Allowance (ONLY if applicable)]])*$AF$2</f>
        <v>0</v>
      </c>
      <c r="AB11" s="204">
        <f>CLIN2_Labour102[[#This Row],[Extended cost]]+CLIN2_Labour102[[#This Row],[Expat Allowance (ONLY if applicable)]]+CLIN2_Labour102[[#This Row],[Profit ]]</f>
        <v>0</v>
      </c>
    </row>
    <row r="12" spans="2:39" ht="15" customHeight="1" x14ac:dyDescent="0.25">
      <c r="B12" s="212" t="s">
        <v>181</v>
      </c>
      <c r="C12" t="s">
        <v>658</v>
      </c>
      <c r="D12" s="207"/>
      <c r="E12" s="203"/>
      <c r="F12" s="203"/>
      <c r="G12" s="203"/>
      <c r="H12" s="203"/>
      <c r="I12" s="203"/>
      <c r="J12" s="203"/>
      <c r="K12" s="203"/>
      <c r="L12" s="203"/>
      <c r="M12" s="203"/>
      <c r="N12" s="203"/>
      <c r="O12" s="215"/>
      <c r="P12" s="215"/>
      <c r="Q12" s="215"/>
      <c r="R12" s="215"/>
      <c r="S12" s="215"/>
      <c r="T12" s="215"/>
      <c r="U12" s="215"/>
      <c r="V12" s="215"/>
      <c r="W12" s="215"/>
      <c r="X12" s="215"/>
      <c r="Y12" s="229">
        <f t="array" ref="Y12">SUMPRODUCT(CLIN2_Labour102[[#This Row],[Man-Days
2019]:[Man-Days
2028]],CLIN2_Labour102[[#This Row],[Labour rate
2019]:[Labour rate
2028]])</f>
        <v>0</v>
      </c>
      <c r="Z12" s="233"/>
      <c r="AA12" s="204">
        <f>(CLIN2_Labour102[[#This Row],[Extended cost]]+CLIN2_Labour102[[#This Row],[Expat Allowance (ONLY if applicable)]])*$AF$2</f>
        <v>0</v>
      </c>
      <c r="AB12" s="204">
        <f>CLIN2_Labour102[[#This Row],[Extended cost]]+CLIN2_Labour102[[#This Row],[Expat Allowance (ONLY if applicable)]]+CLIN2_Labour102[[#This Row],[Profit ]]</f>
        <v>0</v>
      </c>
    </row>
    <row r="13" spans="2:39" ht="15" customHeight="1" x14ac:dyDescent="0.25">
      <c r="B13" t="s">
        <v>495</v>
      </c>
      <c r="D13" s="236"/>
      <c r="O13" s="236"/>
      <c r="P13" s="236"/>
      <c r="Q13" s="236"/>
      <c r="R13" s="236"/>
      <c r="S13" s="236"/>
      <c r="T13" s="236"/>
      <c r="U13" s="236"/>
      <c r="V13" s="236"/>
      <c r="W13" s="236"/>
      <c r="X13" s="236"/>
      <c r="Y13" s="236"/>
      <c r="AA13" s="236"/>
      <c r="AB13" s="237">
        <f>SUBTOTAL(109,CLIN2_Labour102[Fully burdened cost])</f>
        <v>0</v>
      </c>
      <c r="AC13" s="236"/>
    </row>
  </sheetData>
  <mergeCells count="1">
    <mergeCell ref="AE1:AF1"/>
  </mergeCells>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D3:D12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F13"/>
  <sheetViews>
    <sheetView workbookViewId="0">
      <selection activeCell="E3" sqref="E3"/>
    </sheetView>
  </sheetViews>
  <sheetFormatPr defaultRowHeight="15" x14ac:dyDescent="0.2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140625" style="192" customWidth="1"/>
    <col min="29" max="29" width="26" customWidth="1"/>
    <col min="30" max="30" width="3.7109375" customWidth="1"/>
  </cols>
  <sheetData>
    <row r="1" spans="2:32" ht="180.75" x14ac:dyDescent="0.25">
      <c r="B1" s="178" t="s">
        <v>515</v>
      </c>
      <c r="C1" s="178" t="s">
        <v>516</v>
      </c>
      <c r="D1" s="178" t="s">
        <v>517</v>
      </c>
      <c r="E1" s="178" t="s">
        <v>518</v>
      </c>
      <c r="F1" s="178" t="s">
        <v>519</v>
      </c>
      <c r="G1" s="178" t="s">
        <v>520</v>
      </c>
      <c r="H1" s="178" t="s">
        <v>521</v>
      </c>
      <c r="I1" s="178" t="s">
        <v>522</v>
      </c>
      <c r="J1" s="178" t="s">
        <v>523</v>
      </c>
      <c r="K1" s="178" t="s">
        <v>524</v>
      </c>
      <c r="L1" s="178" t="s">
        <v>525</v>
      </c>
      <c r="M1" s="178" t="s">
        <v>526</v>
      </c>
      <c r="N1" s="178" t="s">
        <v>527</v>
      </c>
      <c r="O1" s="178" t="s">
        <v>528</v>
      </c>
      <c r="P1" s="178" t="s">
        <v>529</v>
      </c>
      <c r="Q1" s="178" t="s">
        <v>530</v>
      </c>
      <c r="R1" s="178" t="s">
        <v>531</v>
      </c>
      <c r="S1" s="178" t="s">
        <v>532</v>
      </c>
      <c r="T1" s="178" t="s">
        <v>533</v>
      </c>
      <c r="U1" s="178" t="s">
        <v>534</v>
      </c>
      <c r="V1" s="178" t="s">
        <v>535</v>
      </c>
      <c r="W1" s="178" t="s">
        <v>536</v>
      </c>
      <c r="X1" s="178" t="s">
        <v>537</v>
      </c>
      <c r="Y1" s="178" t="s">
        <v>538</v>
      </c>
      <c r="Z1" s="178" t="s">
        <v>539</v>
      </c>
      <c r="AA1" s="178" t="s">
        <v>540</v>
      </c>
      <c r="AB1" s="178" t="s">
        <v>541</v>
      </c>
      <c r="AC1" s="216" t="s">
        <v>542</v>
      </c>
      <c r="AE1" s="283" t="s">
        <v>543</v>
      </c>
      <c r="AF1" s="283"/>
    </row>
    <row r="2" spans="2:32" ht="30" x14ac:dyDescent="0.25">
      <c r="B2" s="193" t="s">
        <v>15</v>
      </c>
      <c r="C2" s="193" t="s">
        <v>544</v>
      </c>
      <c r="D2" s="217" t="s">
        <v>480</v>
      </c>
      <c r="E2" s="218" t="s">
        <v>545</v>
      </c>
      <c r="F2" s="219" t="s">
        <v>546</v>
      </c>
      <c r="G2" s="219" t="s">
        <v>547</v>
      </c>
      <c r="H2" s="219" t="s">
        <v>548</v>
      </c>
      <c r="I2" s="219" t="s">
        <v>549</v>
      </c>
      <c r="J2" s="219" t="s">
        <v>550</v>
      </c>
      <c r="K2" s="219" t="s">
        <v>551</v>
      </c>
      <c r="L2" s="219" t="s">
        <v>552</v>
      </c>
      <c r="M2" s="219" t="s">
        <v>553</v>
      </c>
      <c r="N2" s="219" t="s">
        <v>554</v>
      </c>
      <c r="O2" s="219" t="s">
        <v>555</v>
      </c>
      <c r="P2" s="219" t="s">
        <v>556</v>
      </c>
      <c r="Q2" s="219" t="s">
        <v>557</v>
      </c>
      <c r="R2" s="219" t="s">
        <v>558</v>
      </c>
      <c r="S2" s="219" t="s">
        <v>559</v>
      </c>
      <c r="T2" s="219" t="s">
        <v>560</v>
      </c>
      <c r="U2" s="219" t="s">
        <v>561</v>
      </c>
      <c r="V2" s="219" t="s">
        <v>562</v>
      </c>
      <c r="W2" s="219" t="s">
        <v>563</v>
      </c>
      <c r="X2" s="219" t="s">
        <v>564</v>
      </c>
      <c r="Y2" s="219" t="s">
        <v>565</v>
      </c>
      <c r="Z2" s="219" t="s">
        <v>566</v>
      </c>
      <c r="AA2" s="219" t="s">
        <v>567</v>
      </c>
      <c r="AB2" s="220" t="s">
        <v>568</v>
      </c>
      <c r="AC2" s="220" t="s">
        <v>569</v>
      </c>
      <c r="AE2" s="221" t="s">
        <v>570</v>
      </c>
      <c r="AF2" s="235">
        <v>0</v>
      </c>
    </row>
    <row r="3" spans="2:32" ht="18.75" x14ac:dyDescent="0.3">
      <c r="B3" s="195" t="s">
        <v>487</v>
      </c>
      <c r="C3" s="222" t="s">
        <v>571</v>
      </c>
      <c r="D3" s="223" t="s">
        <v>572</v>
      </c>
      <c r="E3" s="197" t="s">
        <v>428</v>
      </c>
      <c r="F3" s="224">
        <v>10</v>
      </c>
      <c r="G3" s="224" t="s">
        <v>573</v>
      </c>
      <c r="H3" s="224">
        <v>25</v>
      </c>
      <c r="I3" s="224">
        <v>5</v>
      </c>
      <c r="J3" s="224" t="s">
        <v>574</v>
      </c>
      <c r="K3" s="224" t="s">
        <v>575</v>
      </c>
      <c r="L3" s="224" t="s">
        <v>576</v>
      </c>
      <c r="M3" s="224" t="s">
        <v>573</v>
      </c>
      <c r="N3" s="224" t="s">
        <v>575</v>
      </c>
      <c r="O3" s="224" t="s">
        <v>574</v>
      </c>
      <c r="P3" s="225" t="s">
        <v>577</v>
      </c>
      <c r="Q3" s="225" t="s">
        <v>578</v>
      </c>
      <c r="R3" s="225" t="s">
        <v>579</v>
      </c>
      <c r="S3" s="225" t="s">
        <v>580</v>
      </c>
      <c r="T3" s="225" t="s">
        <v>581</v>
      </c>
      <c r="U3" s="225" t="s">
        <v>582</v>
      </c>
      <c r="V3" s="225" t="s">
        <v>583</v>
      </c>
      <c r="W3" s="225" t="s">
        <v>584</v>
      </c>
      <c r="X3" s="225" t="s">
        <v>585</v>
      </c>
      <c r="Y3" s="225" t="s">
        <v>586</v>
      </c>
      <c r="Z3" s="199" t="s">
        <v>587</v>
      </c>
      <c r="AA3" s="199" t="s">
        <v>588</v>
      </c>
      <c r="AB3" s="226" t="s">
        <v>589</v>
      </c>
      <c r="AC3" s="226" t="s">
        <v>590</v>
      </c>
      <c r="AD3" s="200"/>
      <c r="AE3" s="200" t="s">
        <v>493</v>
      </c>
    </row>
    <row r="4" spans="2:32" x14ac:dyDescent="0.25">
      <c r="B4" s="212" t="s">
        <v>81</v>
      </c>
      <c r="C4" t="s">
        <v>591</v>
      </c>
      <c r="D4" t="s">
        <v>592</v>
      </c>
      <c r="E4" s="207"/>
      <c r="F4" s="202"/>
      <c r="G4" s="202"/>
      <c r="H4" s="202"/>
      <c r="I4" s="202"/>
      <c r="J4" s="202"/>
      <c r="K4" s="202"/>
      <c r="L4" s="202"/>
      <c r="M4" s="202"/>
      <c r="N4" s="202"/>
      <c r="O4" s="202"/>
      <c r="P4" s="227"/>
      <c r="Q4" s="227"/>
      <c r="R4" s="227"/>
      <c r="S4" s="227"/>
      <c r="T4" s="227"/>
      <c r="U4" s="227"/>
      <c r="V4" s="227"/>
      <c r="W4" s="227"/>
      <c r="X4" s="227"/>
      <c r="Y4" s="227"/>
      <c r="Z4" s="204">
        <f t="array" ref="Z4">SUMPRODUCT(CLIN1_Material11[[#This Row],[Quantity
2019]:[Quantity
2028]],CLIN1_Material11[[#This Row],[Unit cost
2019]:[Unit cost
2028]])</f>
        <v>0</v>
      </c>
      <c r="AA4" s="204">
        <f>CLIN1_Material11[[#This Row],[Extended cost]]*$AF$2</f>
        <v>0</v>
      </c>
      <c r="AB4" s="204">
        <f>CLIN1_Material11[[#This Row],[Extended cost]]+CLIN1_Material11[[#This Row],[Profit]]</f>
        <v>0</v>
      </c>
      <c r="AC4" s="192"/>
    </row>
    <row r="5" spans="2:32" x14ac:dyDescent="0.25">
      <c r="B5" s="212" t="s">
        <v>82</v>
      </c>
      <c r="C5" t="s">
        <v>591</v>
      </c>
      <c r="D5" t="s">
        <v>592</v>
      </c>
      <c r="E5" s="207"/>
      <c r="F5" s="202"/>
      <c r="G5" s="202"/>
      <c r="H5" s="202"/>
      <c r="I5" s="202"/>
      <c r="J5" s="202"/>
      <c r="K5" s="202"/>
      <c r="L5" s="202"/>
      <c r="M5" s="202"/>
      <c r="N5" s="202"/>
      <c r="O5" s="202"/>
      <c r="P5" s="227"/>
      <c r="Q5" s="227"/>
      <c r="R5" s="227"/>
      <c r="S5" s="227"/>
      <c r="T5" s="227"/>
      <c r="U5" s="227"/>
      <c r="V5" s="227"/>
      <c r="W5" s="227"/>
      <c r="X5" s="227"/>
      <c r="Y5" s="227"/>
      <c r="Z5" s="204">
        <f t="array" ref="Z5">SUMPRODUCT(CLIN1_Material11[[#This Row],[Quantity
2019]:[Quantity
2028]],CLIN1_Material11[[#This Row],[Unit cost
2019]:[Unit cost
2028]])</f>
        <v>0</v>
      </c>
      <c r="AA5" s="204">
        <f>CLIN1_Material11[[#This Row],[Extended cost]]*$AF$2</f>
        <v>0</v>
      </c>
      <c r="AB5" s="204">
        <f>CLIN1_Material11[[#This Row],[Extended cost]]+CLIN1_Material11[[#This Row],[Profit]]</f>
        <v>0</v>
      </c>
      <c r="AC5" s="192"/>
    </row>
    <row r="6" spans="2:32" x14ac:dyDescent="0.25">
      <c r="B6" s="212" t="s">
        <v>83</v>
      </c>
      <c r="C6" t="s">
        <v>591</v>
      </c>
      <c r="D6" t="s">
        <v>592</v>
      </c>
      <c r="E6" s="207"/>
      <c r="F6" s="228"/>
      <c r="G6" s="202"/>
      <c r="H6" s="202"/>
      <c r="I6" s="202"/>
      <c r="J6" s="202"/>
      <c r="K6" s="202"/>
      <c r="L6" s="202"/>
      <c r="M6" s="202"/>
      <c r="N6" s="202"/>
      <c r="O6" s="202"/>
      <c r="P6" s="228"/>
      <c r="Q6" s="228"/>
      <c r="R6" s="228"/>
      <c r="S6" s="228"/>
      <c r="T6" s="228"/>
      <c r="U6" s="228"/>
      <c r="V6" s="228"/>
      <c r="W6" s="228"/>
      <c r="X6" s="228"/>
      <c r="Y6" s="228"/>
      <c r="Z6" s="204">
        <f t="array" ref="Z6">SUMPRODUCT(CLIN1_Material11[[#This Row],[Quantity
2019]:[Quantity
2028]],CLIN1_Material11[[#This Row],[Unit cost
2019]:[Unit cost
2028]])</f>
        <v>0</v>
      </c>
      <c r="AA6" s="204">
        <f>CLIN1_Material11[[#This Row],[Extended cost]]*$AF$2</f>
        <v>0</v>
      </c>
      <c r="AB6" s="204">
        <f>CLIN1_Material11[[#This Row],[Extended cost]]+CLIN1_Material11[[#This Row],[Profit]]</f>
        <v>0</v>
      </c>
      <c r="AC6" s="192"/>
    </row>
    <row r="7" spans="2:32" x14ac:dyDescent="0.25">
      <c r="B7" s="212" t="s">
        <v>147</v>
      </c>
      <c r="C7" t="s">
        <v>591</v>
      </c>
      <c r="D7" t="s">
        <v>592</v>
      </c>
      <c r="E7" s="207"/>
      <c r="F7" s="228"/>
      <c r="G7" s="202"/>
      <c r="H7" s="202"/>
      <c r="I7" s="202"/>
      <c r="J7" s="202"/>
      <c r="K7" s="202"/>
      <c r="L7" s="202"/>
      <c r="M7" s="202"/>
      <c r="N7" s="202"/>
      <c r="O7" s="202"/>
      <c r="P7" s="228"/>
      <c r="Q7" s="228"/>
      <c r="R7" s="228"/>
      <c r="S7" s="228"/>
      <c r="T7" s="228"/>
      <c r="U7" s="228"/>
      <c r="V7" s="228"/>
      <c r="W7" s="228"/>
      <c r="X7" s="228"/>
      <c r="Y7" s="228"/>
      <c r="Z7" s="204">
        <f t="array" ref="Z7">SUMPRODUCT(CLIN1_Material11[[#This Row],[Quantity
2019]:[Quantity
2028]],CLIN1_Material11[[#This Row],[Unit cost
2019]:[Unit cost
2028]])</f>
        <v>0</v>
      </c>
      <c r="AA7" s="204">
        <f>CLIN1_Material11[[#This Row],[Extended cost]]*$AF$2</f>
        <v>0</v>
      </c>
      <c r="AB7" s="204">
        <f>CLIN1_Material11[[#This Row],[Extended cost]]+CLIN1_Material11[[#This Row],[Profit]]</f>
        <v>0</v>
      </c>
      <c r="AC7" s="192"/>
    </row>
    <row r="8" spans="2:32" x14ac:dyDescent="0.25">
      <c r="B8" s="212" t="s">
        <v>148</v>
      </c>
      <c r="C8" t="s">
        <v>591</v>
      </c>
      <c r="D8" t="s">
        <v>592</v>
      </c>
      <c r="E8" s="207"/>
      <c r="F8" s="228"/>
      <c r="G8" s="202"/>
      <c r="H8" s="202"/>
      <c r="I8" s="202"/>
      <c r="J8" s="202"/>
      <c r="K8" s="202"/>
      <c r="L8" s="202"/>
      <c r="M8" s="202"/>
      <c r="N8" s="202"/>
      <c r="O8" s="202"/>
      <c r="P8" s="228"/>
      <c r="Q8" s="228"/>
      <c r="R8" s="228"/>
      <c r="S8" s="228"/>
      <c r="T8" s="228"/>
      <c r="U8" s="228"/>
      <c r="V8" s="228"/>
      <c r="W8" s="228"/>
      <c r="X8" s="228"/>
      <c r="Y8" s="228"/>
      <c r="Z8" s="204">
        <f t="array" ref="Z8">SUMPRODUCT(CLIN1_Material11[[#This Row],[Quantity
2019]:[Quantity
2028]],CLIN1_Material11[[#This Row],[Unit cost
2019]:[Unit cost
2028]])</f>
        <v>0</v>
      </c>
      <c r="AA8" s="204">
        <f>CLIN1_Material11[[#This Row],[Extended cost]]*$AF$2</f>
        <v>0</v>
      </c>
      <c r="AB8" s="204">
        <f>CLIN1_Material11[[#This Row],[Extended cost]]+CLIN1_Material11[[#This Row],[Profit]]</f>
        <v>0</v>
      </c>
      <c r="AC8" s="192"/>
    </row>
    <row r="9" spans="2:32" x14ac:dyDescent="0.25">
      <c r="B9" s="212" t="s">
        <v>149</v>
      </c>
      <c r="C9" t="s">
        <v>591</v>
      </c>
      <c r="D9" t="s">
        <v>592</v>
      </c>
      <c r="E9" s="207"/>
      <c r="F9" s="202"/>
      <c r="G9" s="202"/>
      <c r="H9" s="202"/>
      <c r="I9" s="202"/>
      <c r="J9" s="202"/>
      <c r="K9" s="202"/>
      <c r="L9" s="202"/>
      <c r="M9" s="202"/>
      <c r="N9" s="202"/>
      <c r="O9" s="202"/>
      <c r="P9" s="227"/>
      <c r="Q9" s="227"/>
      <c r="R9" s="227"/>
      <c r="S9" s="227"/>
      <c r="T9" s="227"/>
      <c r="U9" s="227"/>
      <c r="V9" s="227"/>
      <c r="W9" s="227"/>
      <c r="X9" s="227"/>
      <c r="Y9" s="227"/>
      <c r="Z9" s="204">
        <f t="array" ref="Z9">SUMPRODUCT(CLIN1_Material11[[#This Row],[Quantity
2019]:[Quantity
2028]],CLIN1_Material11[[#This Row],[Unit cost
2019]:[Unit cost
2028]])</f>
        <v>0</v>
      </c>
      <c r="AA9" s="204">
        <f>CLIN1_Material11[[#This Row],[Extended cost]]*$AF$2</f>
        <v>0</v>
      </c>
      <c r="AB9" s="204">
        <f>CLIN1_Material11[[#This Row],[Extended cost]]+CLIN1_Material11[[#This Row],[Profit]]</f>
        <v>0</v>
      </c>
      <c r="AC9" s="192"/>
    </row>
    <row r="10" spans="2:32" x14ac:dyDescent="0.25">
      <c r="B10" s="212" t="s">
        <v>179</v>
      </c>
      <c r="C10" t="s">
        <v>591</v>
      </c>
      <c r="D10" t="s">
        <v>592</v>
      </c>
      <c r="E10" s="207"/>
      <c r="F10" s="202"/>
      <c r="G10" s="202"/>
      <c r="H10" s="202"/>
      <c r="I10" s="202"/>
      <c r="J10" s="202"/>
      <c r="K10" s="202"/>
      <c r="L10" s="202"/>
      <c r="M10" s="202"/>
      <c r="N10" s="202"/>
      <c r="O10" s="202"/>
      <c r="P10" s="227"/>
      <c r="Q10" s="227"/>
      <c r="R10" s="227"/>
      <c r="S10" s="227"/>
      <c r="T10" s="227"/>
      <c r="U10" s="227"/>
      <c r="V10" s="227"/>
      <c r="W10" s="227"/>
      <c r="X10" s="227"/>
      <c r="Y10" s="227"/>
      <c r="Z10" s="204">
        <f t="array" ref="Z10">SUMPRODUCT(CLIN1_Material11[[#This Row],[Quantity
2019]:[Quantity
2028]],CLIN1_Material11[[#This Row],[Unit cost
2019]:[Unit cost
2028]])</f>
        <v>0</v>
      </c>
      <c r="AA10" s="204">
        <f>CLIN1_Material11[[#This Row],[Extended cost]]*$AF$2</f>
        <v>0</v>
      </c>
      <c r="AB10" s="204">
        <f>CLIN1_Material11[[#This Row],[Extended cost]]+CLIN1_Material11[[#This Row],[Profit]]</f>
        <v>0</v>
      </c>
      <c r="AC10" s="192"/>
    </row>
    <row r="11" spans="2:32" x14ac:dyDescent="0.25">
      <c r="B11" s="212" t="s">
        <v>180</v>
      </c>
      <c r="C11" t="s">
        <v>591</v>
      </c>
      <c r="D11" t="s">
        <v>592</v>
      </c>
      <c r="E11" s="207"/>
      <c r="F11" s="202"/>
      <c r="G11" s="202"/>
      <c r="H11" s="202"/>
      <c r="I11" s="202"/>
      <c r="J11" s="202"/>
      <c r="K11" s="202"/>
      <c r="L11" s="202"/>
      <c r="M11" s="202"/>
      <c r="N11" s="202"/>
      <c r="O11" s="202"/>
      <c r="P11" s="227"/>
      <c r="Q11" s="227"/>
      <c r="R11" s="227"/>
      <c r="S11" s="227"/>
      <c r="T11" s="227"/>
      <c r="U11" s="227"/>
      <c r="V11" s="227"/>
      <c r="W11" s="227"/>
      <c r="X11" s="227"/>
      <c r="Y11" s="227"/>
      <c r="Z11" s="204">
        <f t="array" ref="Z11">SUMPRODUCT(CLIN1_Material11[[#This Row],[Quantity
2019]:[Quantity
2028]],CLIN1_Material11[[#This Row],[Unit cost
2019]:[Unit cost
2028]])</f>
        <v>0</v>
      </c>
      <c r="AA11" s="204">
        <f>CLIN1_Material11[[#This Row],[Extended cost]]*$AF$2</f>
        <v>0</v>
      </c>
      <c r="AB11" s="204">
        <f>CLIN1_Material11[[#This Row],[Extended cost]]+CLIN1_Material11[[#This Row],[Profit]]</f>
        <v>0</v>
      </c>
      <c r="AC11" s="192"/>
    </row>
    <row r="12" spans="2:32" x14ac:dyDescent="0.25">
      <c r="B12" s="212" t="s">
        <v>181</v>
      </c>
      <c r="C12" t="s">
        <v>591</v>
      </c>
      <c r="D12" t="s">
        <v>592</v>
      </c>
      <c r="E12" s="207"/>
      <c r="F12" s="202"/>
      <c r="G12" s="202"/>
      <c r="H12" s="202"/>
      <c r="I12" s="202"/>
      <c r="J12" s="202"/>
      <c r="K12" s="202"/>
      <c r="L12" s="202"/>
      <c r="M12" s="202"/>
      <c r="N12" s="202"/>
      <c r="O12" s="202"/>
      <c r="P12" s="227"/>
      <c r="Q12" s="227"/>
      <c r="R12" s="227"/>
      <c r="S12" s="227"/>
      <c r="T12" s="227"/>
      <c r="U12" s="227"/>
      <c r="V12" s="227"/>
      <c r="W12" s="227"/>
      <c r="X12" s="227"/>
      <c r="Y12" s="227"/>
      <c r="Z12" s="204">
        <f t="array" ref="Z12">SUMPRODUCT(CLIN1_Material11[[#This Row],[Quantity
2019]:[Quantity
2028]],CLIN1_Material11[[#This Row],[Unit cost
2019]:[Unit cost
2028]])</f>
        <v>0</v>
      </c>
      <c r="AA12" s="204">
        <f>CLIN1_Material11[[#This Row],[Extended cost]]*$AF$2</f>
        <v>0</v>
      </c>
      <c r="AB12" s="204">
        <f>CLIN1_Material11[[#This Row],[Extended cost]]+CLIN1_Material11[[#This Row],[Profit]]</f>
        <v>0</v>
      </c>
      <c r="AC12" s="192"/>
    </row>
    <row r="13" spans="2:32" x14ac:dyDescent="0.25">
      <c r="B13" t="s">
        <v>495</v>
      </c>
      <c r="F13" s="236"/>
      <c r="P13" s="236"/>
      <c r="Q13" s="236"/>
      <c r="R13" s="236"/>
      <c r="S13" s="236"/>
      <c r="T13" s="236"/>
      <c r="U13" s="236"/>
      <c r="V13" s="236"/>
      <c r="W13" s="236"/>
      <c r="X13" s="236"/>
      <c r="Y13" s="236"/>
      <c r="Z13" s="237"/>
      <c r="AA13" s="237"/>
      <c r="AB13" s="237">
        <f>SUBTOTAL(109,CLIN1_Material11[Fully burdened cost])</f>
        <v>0</v>
      </c>
      <c r="AC13" s="236"/>
    </row>
  </sheetData>
  <mergeCells count="1">
    <mergeCell ref="AE1:AF1"/>
  </mergeCells>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E3:E12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10"/>
  <sheetViews>
    <sheetView workbookViewId="0">
      <selection activeCell="E3" sqref="E3"/>
    </sheetView>
  </sheetViews>
  <sheetFormatPr defaultRowHeight="15" x14ac:dyDescent="0.25"/>
  <cols>
    <col min="1" max="1" width="1.7109375" customWidth="1"/>
    <col min="2" max="2" width="20.710937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8" customWidth="1"/>
    <col min="11" max="11" width="12.140625" bestFit="1" customWidth="1"/>
    <col min="12" max="12" width="3.7109375" customWidth="1"/>
  </cols>
  <sheetData>
    <row r="1" spans="2:13" ht="180.75" x14ac:dyDescent="0.25">
      <c r="B1" s="178" t="s">
        <v>496</v>
      </c>
      <c r="C1" s="178" t="s">
        <v>497</v>
      </c>
      <c r="D1" s="178" t="s">
        <v>498</v>
      </c>
      <c r="E1" s="178" t="s">
        <v>499</v>
      </c>
      <c r="F1" s="178" t="s">
        <v>500</v>
      </c>
      <c r="G1" s="178" t="s">
        <v>501</v>
      </c>
      <c r="H1" s="178" t="s">
        <v>502</v>
      </c>
      <c r="I1" s="178" t="s">
        <v>503</v>
      </c>
      <c r="J1" s="178" t="s">
        <v>504</v>
      </c>
      <c r="K1" s="178" t="s">
        <v>505</v>
      </c>
    </row>
    <row r="2" spans="2:13" s="189" customFormat="1" ht="30" x14ac:dyDescent="0.25">
      <c r="B2" s="188" t="s">
        <v>15</v>
      </c>
      <c r="C2" s="188" t="s">
        <v>506</v>
      </c>
      <c r="D2" s="188" t="s">
        <v>481</v>
      </c>
      <c r="E2" s="188" t="s">
        <v>482</v>
      </c>
      <c r="F2" s="188" t="s">
        <v>507</v>
      </c>
      <c r="G2" s="188" t="s">
        <v>508</v>
      </c>
      <c r="H2" s="188" t="s">
        <v>509</v>
      </c>
      <c r="I2" s="188" t="s">
        <v>510</v>
      </c>
      <c r="J2" s="213" t="s">
        <v>511</v>
      </c>
      <c r="K2" s="213" t="s">
        <v>486</v>
      </c>
      <c r="L2" s="213"/>
    </row>
    <row r="3" spans="2:13" ht="18.75" x14ac:dyDescent="0.3">
      <c r="B3" s="195" t="s">
        <v>487</v>
      </c>
      <c r="C3" s="195" t="s">
        <v>512</v>
      </c>
      <c r="D3" s="195">
        <v>2019</v>
      </c>
      <c r="E3" s="197" t="s">
        <v>428</v>
      </c>
      <c r="F3" s="195">
        <v>4</v>
      </c>
      <c r="G3" s="195">
        <v>3</v>
      </c>
      <c r="H3" s="195">
        <v>5</v>
      </c>
      <c r="I3" s="214">
        <v>600</v>
      </c>
      <c r="J3" s="214">
        <v>150</v>
      </c>
      <c r="K3" s="199" t="s">
        <v>513</v>
      </c>
      <c r="L3" s="200"/>
      <c r="M3" s="200" t="s">
        <v>493</v>
      </c>
    </row>
    <row r="4" spans="2:13" x14ac:dyDescent="0.25">
      <c r="B4" s="212" t="s">
        <v>81</v>
      </c>
      <c r="C4" s="205" t="s">
        <v>514</v>
      </c>
      <c r="D4" s="205"/>
      <c r="E4" s="207"/>
      <c r="F4" s="209"/>
      <c r="G4" s="209"/>
      <c r="H4" s="209"/>
      <c r="I4" s="210"/>
      <c r="J4" s="210"/>
      <c r="K4" s="210">
        <f>Table3812[[#This Row],[Nr of
trips]]*Table3812[[#This Row],[Nr of
people]]*Table3812[[#This Row],[Cost per roundtrip]]+Table3812[[#This Row],[Nr of
trips]]*Table3812[[#This Row],[Nr of
people]]*Table3812[[#This Row],[Nr of Days
per trip]]*Table3812[[#This Row],[Per Diem]]</f>
        <v>0</v>
      </c>
    </row>
    <row r="5" spans="2:13" x14ac:dyDescent="0.25">
      <c r="B5" s="212" t="s">
        <v>82</v>
      </c>
      <c r="C5" s="205" t="s">
        <v>514</v>
      </c>
      <c r="D5" s="205"/>
      <c r="E5" s="207"/>
      <c r="F5" s="209"/>
      <c r="G5" s="209"/>
      <c r="H5" s="209"/>
      <c r="I5" s="210"/>
      <c r="J5" s="210"/>
      <c r="K5" s="210">
        <f>Table3812[[#This Row],[Nr of
trips]]*Table3812[[#This Row],[Nr of
people]]*Table3812[[#This Row],[Cost per roundtrip]]+Table3812[[#This Row],[Nr of
trips]]*Table3812[[#This Row],[Nr of
people]]*Table3812[[#This Row],[Nr of Days
per trip]]*Table3812[[#This Row],[Per Diem]]</f>
        <v>0</v>
      </c>
    </row>
    <row r="6" spans="2:13" x14ac:dyDescent="0.25">
      <c r="B6" s="212" t="s">
        <v>147</v>
      </c>
      <c r="C6" s="205" t="s">
        <v>514</v>
      </c>
      <c r="D6" s="205"/>
      <c r="E6" s="207"/>
      <c r="F6" s="209"/>
      <c r="G6" s="209"/>
      <c r="H6" s="209"/>
      <c r="I6" s="210"/>
      <c r="J6" s="210"/>
      <c r="K6" s="210">
        <f>Table3812[[#This Row],[Nr of
trips]]*Table3812[[#This Row],[Nr of
people]]*Table3812[[#This Row],[Cost per roundtrip]]+Table3812[[#This Row],[Nr of
trips]]*Table3812[[#This Row],[Nr of
people]]*Table3812[[#This Row],[Nr of Days
per trip]]*Table3812[[#This Row],[Per Diem]]</f>
        <v>0</v>
      </c>
    </row>
    <row r="7" spans="2:13" x14ac:dyDescent="0.25">
      <c r="B7" s="212" t="s">
        <v>148</v>
      </c>
      <c r="C7" s="205" t="s">
        <v>514</v>
      </c>
      <c r="D7" s="205"/>
      <c r="E7" s="207"/>
      <c r="F7" s="209"/>
      <c r="G7" s="209"/>
      <c r="H7" s="209"/>
      <c r="I7" s="210"/>
      <c r="J7" s="210"/>
      <c r="K7" s="210">
        <f>Table3812[[#This Row],[Nr of
trips]]*Table3812[[#This Row],[Nr of
people]]*Table3812[[#This Row],[Cost per roundtrip]]+Table3812[[#This Row],[Nr of
trips]]*Table3812[[#This Row],[Nr of
people]]*Table3812[[#This Row],[Nr of Days
per trip]]*Table3812[[#This Row],[Per Diem]]</f>
        <v>0</v>
      </c>
    </row>
    <row r="8" spans="2:13" x14ac:dyDescent="0.25">
      <c r="B8" s="212" t="s">
        <v>179</v>
      </c>
      <c r="C8" s="205" t="s">
        <v>514</v>
      </c>
      <c r="D8" s="205"/>
      <c r="E8" s="207"/>
      <c r="F8" s="209"/>
      <c r="G8" s="209"/>
      <c r="H8" s="209"/>
      <c r="I8" s="210"/>
      <c r="J8" s="210"/>
      <c r="K8" s="210">
        <f>Table3812[[#This Row],[Nr of
trips]]*Table3812[[#This Row],[Nr of
people]]*Table3812[[#This Row],[Cost per roundtrip]]+Table3812[[#This Row],[Nr of
trips]]*Table3812[[#This Row],[Nr of
people]]*Table3812[[#This Row],[Nr of Days
per trip]]*Table3812[[#This Row],[Per Diem]]</f>
        <v>0</v>
      </c>
    </row>
    <row r="9" spans="2:13" x14ac:dyDescent="0.25">
      <c r="B9" s="212" t="s">
        <v>180</v>
      </c>
      <c r="C9" s="205" t="s">
        <v>514</v>
      </c>
      <c r="D9" s="205"/>
      <c r="E9" s="207"/>
      <c r="F9" s="209"/>
      <c r="G9" s="209"/>
      <c r="H9" s="209"/>
      <c r="I9" s="210"/>
      <c r="J9" s="210"/>
      <c r="K9" s="210">
        <f>Table3812[[#This Row],[Nr of
trips]]*Table3812[[#This Row],[Nr of
people]]*Table3812[[#This Row],[Cost per roundtrip]]+Table3812[[#This Row],[Nr of
trips]]*Table3812[[#This Row],[Nr of
people]]*Table3812[[#This Row],[Nr of Days
per trip]]*Table3812[[#This Row],[Per Diem]]</f>
        <v>0</v>
      </c>
    </row>
    <row r="10" spans="2:13" x14ac:dyDescent="0.25">
      <c r="B10" t="s">
        <v>495</v>
      </c>
      <c r="I10" s="237"/>
      <c r="J10" s="237"/>
      <c r="K10" s="237">
        <f>SUBTOTAL(109,Table3812[Total Cost])</f>
        <v>0</v>
      </c>
    </row>
  </sheetData>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E3:E9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L7"/>
  <sheetViews>
    <sheetView workbookViewId="0">
      <selection activeCell="D21" sqref="D21"/>
    </sheetView>
  </sheetViews>
  <sheetFormatPr defaultRowHeight="15" x14ac:dyDescent="0.25"/>
  <cols>
    <col min="1" max="1" width="1.7109375" customWidth="1"/>
    <col min="2" max="2" width="20.7109375" customWidth="1"/>
    <col min="3" max="3" width="26.85546875" bestFit="1" customWidth="1"/>
    <col min="4" max="4" width="19.28515625" bestFit="1" customWidth="1"/>
    <col min="5" max="5" width="13.28515625" customWidth="1"/>
    <col min="6" max="7" width="17.140625" customWidth="1"/>
    <col min="8" max="9" width="10.42578125" customWidth="1"/>
    <col min="10" max="10" width="13.28515625" customWidth="1"/>
    <col min="11" max="11" width="3.7109375" customWidth="1"/>
  </cols>
  <sheetData>
    <row r="1" spans="2:12" ht="180.75" x14ac:dyDescent="0.25">
      <c r="B1" s="178" t="s">
        <v>470</v>
      </c>
      <c r="C1" s="178" t="s">
        <v>471</v>
      </c>
      <c r="D1" s="178" t="s">
        <v>472</v>
      </c>
      <c r="E1" s="178" t="s">
        <v>473</v>
      </c>
      <c r="F1" s="178" t="s">
        <v>474</v>
      </c>
      <c r="G1" s="178" t="s">
        <v>475</v>
      </c>
      <c r="H1" s="178" t="s">
        <v>476</v>
      </c>
      <c r="I1" s="178" t="s">
        <v>477</v>
      </c>
      <c r="J1" s="178" t="s">
        <v>478</v>
      </c>
    </row>
    <row r="2" spans="2:12" ht="30" x14ac:dyDescent="0.25">
      <c r="B2" s="193" t="s">
        <v>15</v>
      </c>
      <c r="C2" s="193" t="s">
        <v>479</v>
      </c>
      <c r="D2" s="193" t="s">
        <v>480</v>
      </c>
      <c r="E2" s="193" t="s">
        <v>481</v>
      </c>
      <c r="F2" s="188" t="s">
        <v>482</v>
      </c>
      <c r="G2" s="188" t="s">
        <v>483</v>
      </c>
      <c r="H2" s="193" t="s">
        <v>484</v>
      </c>
      <c r="I2" s="193" t="s">
        <v>485</v>
      </c>
      <c r="J2" s="194" t="s">
        <v>486</v>
      </c>
    </row>
    <row r="3" spans="2:12" ht="18.75" x14ac:dyDescent="0.3">
      <c r="B3" s="195" t="s">
        <v>487</v>
      </c>
      <c r="C3" s="195" t="s">
        <v>488</v>
      </c>
      <c r="D3" s="195" t="s">
        <v>489</v>
      </c>
      <c r="E3" s="196">
        <v>2019</v>
      </c>
      <c r="F3" s="197" t="s">
        <v>428</v>
      </c>
      <c r="G3" s="198" t="s">
        <v>490</v>
      </c>
      <c r="H3" s="195">
        <v>2</v>
      </c>
      <c r="I3" s="199" t="s">
        <v>491</v>
      </c>
      <c r="J3" s="199" t="s">
        <v>492</v>
      </c>
      <c r="L3" s="200" t="s">
        <v>493</v>
      </c>
    </row>
    <row r="4" spans="2:12" x14ac:dyDescent="0.25">
      <c r="B4" s="212" t="s">
        <v>83</v>
      </c>
      <c r="C4" s="205" t="s">
        <v>494</v>
      </c>
      <c r="D4" s="205"/>
      <c r="E4" s="206"/>
      <c r="F4" s="207"/>
      <c r="G4" s="208"/>
      <c r="H4" s="209"/>
      <c r="I4" s="210"/>
      <c r="J4" s="210">
        <f>Table12[[#This Row],[Quantity]]*Table12[[#This Row],[Unit cost ]]</f>
        <v>0</v>
      </c>
    </row>
    <row r="5" spans="2:12" x14ac:dyDescent="0.25">
      <c r="B5" s="212" t="s">
        <v>149</v>
      </c>
      <c r="C5" s="205" t="s">
        <v>494</v>
      </c>
      <c r="D5" s="205"/>
      <c r="E5" s="206"/>
      <c r="F5" s="207"/>
      <c r="G5" s="211"/>
      <c r="H5" s="209"/>
      <c r="I5" s="210"/>
      <c r="J5" s="210">
        <f>Table12[[#This Row],[Quantity]]*Table12[[#This Row],[Unit cost ]]</f>
        <v>0</v>
      </c>
    </row>
    <row r="6" spans="2:12" x14ac:dyDescent="0.25">
      <c r="B6" s="212" t="s">
        <v>181</v>
      </c>
      <c r="C6" s="205" t="s">
        <v>494</v>
      </c>
      <c r="D6" s="205"/>
      <c r="E6" s="206"/>
      <c r="F6" s="207"/>
      <c r="G6" s="211"/>
      <c r="H6" s="209"/>
      <c r="I6" s="210"/>
      <c r="J6" s="210">
        <f>Table12[[#This Row],[Quantity]]*Table12[[#This Row],[Unit cost ]]</f>
        <v>0</v>
      </c>
    </row>
    <row r="7" spans="2:12" x14ac:dyDescent="0.25">
      <c r="B7" t="s">
        <v>495</v>
      </c>
      <c r="I7" s="237"/>
      <c r="J7" s="237">
        <f>SUBTOTAL(109,Table12[Total Cost])</f>
        <v>0</v>
      </c>
    </row>
  </sheetData>
  <dataValidations count="1">
    <dataValidation type="list" allowBlank="1" showInputMessage="1" showErrorMessage="1" sqref="B3">
      <formula1>Clin_List</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F3:F6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17"/>
  <sheetViews>
    <sheetView workbookViewId="0">
      <selection activeCell="D16" sqref="D16"/>
    </sheetView>
  </sheetViews>
  <sheetFormatPr defaultRowHeight="15" x14ac:dyDescent="0.25"/>
  <cols>
    <col min="1" max="1" width="1.7109375" customWidth="1"/>
    <col min="2" max="2" width="28.5703125" bestFit="1" customWidth="1"/>
    <col min="3" max="3" width="15.7109375" bestFit="1" customWidth="1"/>
    <col min="4" max="4" width="20.5703125" customWidth="1"/>
    <col min="5" max="5" width="15.7109375" customWidth="1"/>
    <col min="6" max="6" width="25.42578125" customWidth="1"/>
    <col min="7" max="7" width="50" bestFit="1" customWidth="1"/>
  </cols>
  <sheetData>
    <row r="1" spans="2:8" ht="48.75" x14ac:dyDescent="0.25">
      <c r="B1" s="178" t="s">
        <v>449</v>
      </c>
      <c r="C1" s="178" t="s">
        <v>450</v>
      </c>
      <c r="D1" s="178" t="s">
        <v>451</v>
      </c>
      <c r="F1" s="179" t="s">
        <v>452</v>
      </c>
      <c r="G1" s="180"/>
      <c r="H1" s="180"/>
    </row>
    <row r="2" spans="2:8" x14ac:dyDescent="0.25">
      <c r="B2" s="181" t="s">
        <v>453</v>
      </c>
      <c r="C2" s="181" t="s">
        <v>454</v>
      </c>
      <c r="D2" s="181" t="s">
        <v>455</v>
      </c>
      <c r="F2" s="182" t="s">
        <v>456</v>
      </c>
      <c r="G2" s="182" t="s">
        <v>457</v>
      </c>
      <c r="H2" s="182"/>
    </row>
    <row r="3" spans="2:8" x14ac:dyDescent="0.25">
      <c r="B3" s="129" t="s">
        <v>458</v>
      </c>
      <c r="C3" s="129"/>
      <c r="D3" s="183">
        <v>0</v>
      </c>
      <c r="F3" s="184" t="s">
        <v>459</v>
      </c>
      <c r="G3" s="184"/>
      <c r="H3" s="185">
        <v>0.02</v>
      </c>
    </row>
    <row r="4" spans="2:8" x14ac:dyDescent="0.25">
      <c r="B4" s="129" t="s">
        <v>458</v>
      </c>
      <c r="C4" s="129"/>
      <c r="D4" s="183">
        <v>0</v>
      </c>
      <c r="F4" s="184" t="s">
        <v>460</v>
      </c>
      <c r="G4" s="184"/>
      <c r="H4" s="185">
        <v>0.02</v>
      </c>
    </row>
    <row r="5" spans="2:8" x14ac:dyDescent="0.25">
      <c r="B5" s="129" t="s">
        <v>458</v>
      </c>
      <c r="C5" s="129"/>
      <c r="D5" s="183">
        <v>0</v>
      </c>
      <c r="F5" s="184" t="s">
        <v>461</v>
      </c>
      <c r="G5" s="184"/>
      <c r="H5" s="185">
        <v>0.02</v>
      </c>
    </row>
    <row r="6" spans="2:8" x14ac:dyDescent="0.25">
      <c r="B6" s="129"/>
      <c r="C6" s="129"/>
      <c r="D6" s="183"/>
      <c r="F6" s="184" t="s">
        <v>462</v>
      </c>
      <c r="G6" s="186" t="s">
        <v>463</v>
      </c>
      <c r="H6" s="185" t="s">
        <v>464</v>
      </c>
    </row>
    <row r="7" spans="2:8" x14ac:dyDescent="0.25">
      <c r="B7" s="129"/>
      <c r="C7" s="129"/>
      <c r="D7" s="187"/>
    </row>
    <row r="8" spans="2:8" x14ac:dyDescent="0.25">
      <c r="B8" s="129"/>
      <c r="C8" s="129"/>
      <c r="D8" s="187"/>
    </row>
    <row r="9" spans="2:8" x14ac:dyDescent="0.25">
      <c r="B9" s="129"/>
      <c r="C9" s="129"/>
      <c r="D9" s="183"/>
    </row>
    <row r="10" spans="2:8" s="189" customFormat="1" x14ac:dyDescent="0.25">
      <c r="B10"/>
      <c r="C10"/>
      <c r="D10"/>
      <c r="E10" s="188"/>
      <c r="F10" s="188"/>
      <c r="G10" s="188"/>
    </row>
    <row r="11" spans="2:8" x14ac:dyDescent="0.25">
      <c r="B11" s="190" t="s">
        <v>465</v>
      </c>
      <c r="C11" s="188"/>
      <c r="D11" s="188"/>
    </row>
    <row r="12" spans="2:8" x14ac:dyDescent="0.25">
      <c r="B12" s="191" t="s">
        <v>460</v>
      </c>
      <c r="C12" s="192"/>
    </row>
    <row r="13" spans="2:8" x14ac:dyDescent="0.25">
      <c r="B13" s="191" t="s">
        <v>459</v>
      </c>
    </row>
    <row r="14" spans="2:8" x14ac:dyDescent="0.25">
      <c r="B14" s="191" t="s">
        <v>466</v>
      </c>
    </row>
    <row r="15" spans="2:8" x14ac:dyDescent="0.25">
      <c r="B15" s="191" t="s">
        <v>467</v>
      </c>
    </row>
    <row r="16" spans="2:8" x14ac:dyDescent="0.25">
      <c r="B16" s="191" t="s">
        <v>468</v>
      </c>
    </row>
    <row r="17" spans="2:2" x14ac:dyDescent="0.25">
      <c r="B17" s="191" t="s">
        <v>469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51"/>
  <sheetViews>
    <sheetView workbookViewId="0">
      <selection activeCell="L159" sqref="L159"/>
    </sheetView>
  </sheetViews>
  <sheetFormatPr defaultColWidth="8.85546875" defaultRowHeight="12" x14ac:dyDescent="0.2"/>
  <cols>
    <col min="1" max="1" width="8.85546875" style="34"/>
    <col min="2" max="2" width="50.85546875" style="34" customWidth="1"/>
    <col min="3" max="3" width="14.42578125" style="34" customWidth="1"/>
    <col min="4" max="6" width="10.7109375" style="34" customWidth="1"/>
    <col min="7" max="7" width="14.140625" style="34" bestFit="1" customWidth="1"/>
    <col min="8" max="8" width="11.5703125" style="34" customWidth="1"/>
    <col min="9" max="9" width="8.85546875" style="34" customWidth="1"/>
    <col min="10" max="10" width="10.7109375" style="34" customWidth="1"/>
    <col min="11" max="11" width="9.7109375" style="34" customWidth="1"/>
    <col min="12" max="12" width="10.140625" style="34" customWidth="1"/>
    <col min="13" max="13" width="9" style="34" bestFit="1" customWidth="1"/>
    <col min="14" max="14" width="14.140625" style="34" bestFit="1" customWidth="1"/>
    <col min="15" max="15" width="9" style="34" bestFit="1" customWidth="1"/>
    <col min="16" max="16" width="13" style="34" bestFit="1" customWidth="1"/>
    <col min="17" max="16384" width="8.85546875" style="34"/>
  </cols>
  <sheetData>
    <row r="3" spans="2:11" ht="18.75" x14ac:dyDescent="0.3">
      <c r="B3" s="33" t="s">
        <v>243</v>
      </c>
    </row>
    <row r="5" spans="2:11" x14ac:dyDescent="0.2">
      <c r="B5" s="34" t="s">
        <v>244</v>
      </c>
    </row>
    <row r="6" spans="2:11" ht="18.75" x14ac:dyDescent="0.3">
      <c r="B6" s="35" t="s">
        <v>245</v>
      </c>
      <c r="E6" s="36"/>
      <c r="F6" s="35" t="s">
        <v>246</v>
      </c>
    </row>
    <row r="7" spans="2:11" ht="18.75" x14ac:dyDescent="0.3">
      <c r="B7" s="35"/>
      <c r="E7" s="37"/>
      <c r="F7" s="35"/>
    </row>
    <row r="8" spans="2:11" ht="15" x14ac:dyDescent="0.25">
      <c r="B8" s="38" t="s">
        <v>247</v>
      </c>
      <c r="C8" s="39">
        <f>15%*C12</f>
        <v>52.5</v>
      </c>
      <c r="E8" s="37"/>
      <c r="F8" s="289" t="s">
        <v>248</v>
      </c>
      <c r="G8" s="290"/>
      <c r="H8" s="290"/>
      <c r="I8" s="291"/>
      <c r="J8" s="40">
        <f>5%*C12</f>
        <v>17.5</v>
      </c>
      <c r="K8" s="41"/>
    </row>
    <row r="9" spans="2:11" ht="15" x14ac:dyDescent="0.25">
      <c r="B9" s="42" t="s">
        <v>249</v>
      </c>
      <c r="C9" s="43">
        <f>60%*C12</f>
        <v>210</v>
      </c>
      <c r="E9" s="37"/>
      <c r="F9" s="289" t="s">
        <v>250</v>
      </c>
      <c r="G9" s="290"/>
      <c r="H9" s="290"/>
      <c r="I9" s="291"/>
      <c r="J9" s="40">
        <f>5%*C12</f>
        <v>17.5</v>
      </c>
    </row>
    <row r="10" spans="2:11" ht="15" x14ac:dyDescent="0.25">
      <c r="B10" s="38" t="s">
        <v>251</v>
      </c>
      <c r="C10" s="44">
        <f>20%*C12</f>
        <v>70</v>
      </c>
      <c r="D10" s="45"/>
      <c r="E10" s="37"/>
      <c r="F10" s="289" t="s">
        <v>252</v>
      </c>
      <c r="G10" s="290"/>
      <c r="H10" s="290"/>
      <c r="I10" s="291"/>
      <c r="J10" s="40">
        <f>5%*C12</f>
        <v>17.5</v>
      </c>
    </row>
    <row r="11" spans="2:11" ht="15" x14ac:dyDescent="0.25">
      <c r="B11" s="38" t="s">
        <v>253</v>
      </c>
      <c r="C11" s="44">
        <f>5%*C12</f>
        <v>17.5</v>
      </c>
      <c r="E11" s="37"/>
      <c r="F11" s="289" t="s">
        <v>254</v>
      </c>
      <c r="G11" s="290"/>
      <c r="H11" s="290"/>
      <c r="I11" s="291"/>
      <c r="J11" s="43">
        <f>10%*C12</f>
        <v>35</v>
      </c>
    </row>
    <row r="12" spans="2:11" ht="15" x14ac:dyDescent="0.25">
      <c r="B12" s="46" t="s">
        <v>255</v>
      </c>
      <c r="C12" s="47">
        <v>350</v>
      </c>
      <c r="E12" s="37"/>
      <c r="F12" s="48" t="s">
        <v>256</v>
      </c>
      <c r="G12" s="49"/>
      <c r="H12" s="49"/>
      <c r="I12" s="50"/>
      <c r="J12" s="43">
        <f>10%*C12</f>
        <v>35</v>
      </c>
    </row>
    <row r="13" spans="2:11" ht="15" x14ac:dyDescent="0.25">
      <c r="F13" s="48" t="s">
        <v>257</v>
      </c>
      <c r="G13" s="49"/>
      <c r="H13" s="49"/>
      <c r="I13" s="50"/>
      <c r="J13" s="43">
        <f>10%*C12</f>
        <v>35</v>
      </c>
    </row>
    <row r="14" spans="2:11" ht="15" x14ac:dyDescent="0.25">
      <c r="F14" s="292" t="s">
        <v>255</v>
      </c>
      <c r="G14" s="290"/>
      <c r="H14" s="290"/>
      <c r="I14" s="291"/>
      <c r="J14" s="47">
        <f>SUM(J8:J13)</f>
        <v>157.5</v>
      </c>
    </row>
    <row r="17" spans="2:18" ht="19.5" thickBot="1" x14ac:dyDescent="0.35">
      <c r="B17" s="35" t="s">
        <v>258</v>
      </c>
      <c r="J17" s="35"/>
    </row>
    <row r="18" spans="2:18" ht="15.75" thickBot="1" x14ac:dyDescent="0.3">
      <c r="C18" s="284" t="s">
        <v>259</v>
      </c>
      <c r="D18" s="285"/>
      <c r="E18" s="285"/>
      <c r="F18" s="285"/>
      <c r="G18" s="286"/>
      <c r="H18" s="284" t="s">
        <v>260</v>
      </c>
      <c r="I18" s="287"/>
      <c r="J18" s="287"/>
      <c r="K18" s="287"/>
      <c r="L18" s="288"/>
    </row>
    <row r="19" spans="2:18" ht="36" x14ac:dyDescent="0.2">
      <c r="C19" s="51" t="s">
        <v>261</v>
      </c>
      <c r="D19" s="52" t="s">
        <v>262</v>
      </c>
      <c r="E19" s="52" t="s">
        <v>263</v>
      </c>
      <c r="F19" s="52" t="s">
        <v>264</v>
      </c>
      <c r="G19" s="53" t="s">
        <v>265</v>
      </c>
      <c r="H19" s="54" t="s">
        <v>266</v>
      </c>
      <c r="I19" s="52" t="s">
        <v>267</v>
      </c>
      <c r="J19" s="52" t="s">
        <v>268</v>
      </c>
      <c r="K19" s="52" t="s">
        <v>269</v>
      </c>
      <c r="L19" s="53" t="s">
        <v>270</v>
      </c>
    </row>
    <row r="20" spans="2:18" x14ac:dyDescent="0.2">
      <c r="B20" s="55" t="s">
        <v>247</v>
      </c>
      <c r="C20" s="56">
        <f>$L$33/330/12</f>
        <v>9.3434343434343443</v>
      </c>
      <c r="D20" s="57">
        <f>$M$33/330/12</f>
        <v>10.52979797979798</v>
      </c>
      <c r="E20" s="58">
        <f>$N$33/330/12</f>
        <v>13.613131313131312</v>
      </c>
      <c r="F20" s="59">
        <f>$O$33/330/12</f>
        <v>12.084848484848486</v>
      </c>
      <c r="G20" s="60" t="s">
        <v>271</v>
      </c>
      <c r="H20" s="61" t="s">
        <v>271</v>
      </c>
      <c r="I20" s="62" t="s">
        <v>271</v>
      </c>
      <c r="J20" s="62" t="s">
        <v>271</v>
      </c>
      <c r="K20" s="63" t="s">
        <v>271</v>
      </c>
      <c r="L20" s="64" t="s">
        <v>271</v>
      </c>
    </row>
    <row r="21" spans="2:18" x14ac:dyDescent="0.2">
      <c r="B21" s="65" t="s">
        <v>249</v>
      </c>
      <c r="C21" s="56">
        <f t="shared" ref="C21:C22" si="0">$L$33/330/12</f>
        <v>9.3434343434343443</v>
      </c>
      <c r="D21" s="57">
        <f t="shared" ref="D21:D22" si="1">$M$33/330/12</f>
        <v>10.52979797979798</v>
      </c>
      <c r="E21" s="58">
        <f t="shared" ref="E21:E22" si="2">$N$33/330/12</f>
        <v>13.613131313131312</v>
      </c>
      <c r="F21" s="59">
        <f t="shared" ref="F21:F22" si="3">$O$33/330/12</f>
        <v>12.084848484848486</v>
      </c>
      <c r="G21" s="60">
        <f t="shared" ref="G21:G22" si="4">$P$33/290/12</f>
        <v>619571.65603448276</v>
      </c>
      <c r="H21" s="66">
        <f ca="1">$D$37/280</f>
        <v>1707.4339285714282</v>
      </c>
      <c r="I21" s="59">
        <f ca="1">$E$37/280</f>
        <v>33.5</v>
      </c>
      <c r="J21" s="67">
        <f ca="1">$F$37/288</f>
        <v>228.78177083333335</v>
      </c>
      <c r="K21" s="63">
        <f ca="1">$G$37/280</f>
        <v>2665475.8392857141</v>
      </c>
      <c r="L21" s="68">
        <f ca="1">$H$37/280</f>
        <v>31.132142857142856</v>
      </c>
    </row>
    <row r="22" spans="2:18" x14ac:dyDescent="0.2">
      <c r="B22" s="55" t="s">
        <v>251</v>
      </c>
      <c r="C22" s="56">
        <f t="shared" si="0"/>
        <v>9.3434343434343443</v>
      </c>
      <c r="D22" s="57">
        <f t="shared" si="1"/>
        <v>10.52979797979798</v>
      </c>
      <c r="E22" s="58">
        <f t="shared" si="2"/>
        <v>13.613131313131312</v>
      </c>
      <c r="F22" s="59">
        <f t="shared" si="3"/>
        <v>12.084848484848486</v>
      </c>
      <c r="G22" s="60">
        <f t="shared" si="4"/>
        <v>619571.65603448276</v>
      </c>
      <c r="H22" s="66">
        <f ca="1">$D$37/280</f>
        <v>1707.4339285714282</v>
      </c>
      <c r="I22" s="59">
        <f ca="1">$E$37/280</f>
        <v>33.5</v>
      </c>
      <c r="J22" s="67">
        <f ca="1">$F$37/288</f>
        <v>228.78177083333335</v>
      </c>
      <c r="K22" s="63">
        <f ca="1">$G$37/280</f>
        <v>2665475.8392857141</v>
      </c>
      <c r="L22" s="68">
        <f ca="1">$H$37/280</f>
        <v>31.132142857142856</v>
      </c>
    </row>
    <row r="23" spans="2:18" x14ac:dyDescent="0.2">
      <c r="B23" s="55" t="s">
        <v>253</v>
      </c>
      <c r="C23" s="69" t="s">
        <v>271</v>
      </c>
      <c r="D23" s="70" t="s">
        <v>271</v>
      </c>
      <c r="E23" s="70" t="s">
        <v>271</v>
      </c>
      <c r="F23" s="70" t="s">
        <v>271</v>
      </c>
      <c r="G23" s="71" t="s">
        <v>272</v>
      </c>
      <c r="H23" s="61" t="s">
        <v>271</v>
      </c>
      <c r="I23" s="62">
        <v>500</v>
      </c>
      <c r="J23" s="62" t="s">
        <v>271</v>
      </c>
      <c r="K23" s="63" t="s">
        <v>271</v>
      </c>
      <c r="L23" s="64" t="s">
        <v>271</v>
      </c>
    </row>
    <row r="24" spans="2:18" x14ac:dyDescent="0.2">
      <c r="B24" s="72"/>
      <c r="C24" s="73"/>
      <c r="D24" s="74"/>
      <c r="E24" s="75"/>
      <c r="H24" s="34" t="s">
        <v>273</v>
      </c>
    </row>
    <row r="25" spans="2:18" x14ac:dyDescent="0.2">
      <c r="B25" s="72" t="s">
        <v>385</v>
      </c>
      <c r="C25" s="73"/>
      <c r="D25" s="74"/>
      <c r="E25" s="76"/>
    </row>
    <row r="26" spans="2:18" x14ac:dyDescent="0.2">
      <c r="B26" s="72" t="s">
        <v>274</v>
      </c>
      <c r="C26" s="73"/>
      <c r="D26" s="74"/>
      <c r="E26" s="76"/>
    </row>
    <row r="27" spans="2:18" x14ac:dyDescent="0.2">
      <c r="B27" s="77" t="s">
        <v>275</v>
      </c>
      <c r="C27" s="73"/>
      <c r="D27" s="74"/>
      <c r="E27" s="76"/>
    </row>
    <row r="29" spans="2:18" ht="18.75" x14ac:dyDescent="0.3">
      <c r="B29" s="35" t="s">
        <v>276</v>
      </c>
    </row>
    <row r="30" spans="2:18" ht="12.75" thickBot="1" x14ac:dyDescent="0.25">
      <c r="B30" s="34" t="s">
        <v>277</v>
      </c>
    </row>
    <row r="31" spans="2:18" ht="15.75" thickBot="1" x14ac:dyDescent="0.3">
      <c r="B31" s="34" t="s">
        <v>278</v>
      </c>
      <c r="D31" s="284" t="s">
        <v>279</v>
      </c>
      <c r="E31" s="285"/>
      <c r="F31" s="285"/>
      <c r="G31" s="285"/>
      <c r="H31" s="293"/>
      <c r="I31" s="78"/>
      <c r="J31" s="79"/>
      <c r="K31" s="80"/>
      <c r="L31" s="284" t="s">
        <v>259</v>
      </c>
      <c r="M31" s="285"/>
      <c r="N31" s="285"/>
      <c r="O31" s="285"/>
      <c r="P31" s="286"/>
      <c r="Q31" s="79"/>
      <c r="R31" s="79"/>
    </row>
    <row r="32" spans="2:18" ht="48" x14ac:dyDescent="0.2">
      <c r="B32" s="77" t="s">
        <v>280</v>
      </c>
      <c r="D32" s="81" t="s">
        <v>281</v>
      </c>
      <c r="E32" s="81" t="s">
        <v>282</v>
      </c>
      <c r="F32" s="81" t="s">
        <v>283</v>
      </c>
      <c r="G32" s="81" t="s">
        <v>284</v>
      </c>
      <c r="H32" s="82" t="s">
        <v>285</v>
      </c>
      <c r="I32" s="83"/>
      <c r="J32" s="84"/>
      <c r="K32" s="85"/>
      <c r="L32" s="51" t="s">
        <v>261</v>
      </c>
      <c r="M32" s="52" t="s">
        <v>262</v>
      </c>
      <c r="N32" s="52" t="s">
        <v>263</v>
      </c>
      <c r="O32" s="52" t="s">
        <v>264</v>
      </c>
      <c r="P32" s="53" t="s">
        <v>265</v>
      </c>
      <c r="Q32" s="86"/>
      <c r="R32" s="86"/>
    </row>
    <row r="33" spans="1:18" x14ac:dyDescent="0.2">
      <c r="B33" s="292" t="s">
        <v>286</v>
      </c>
      <c r="C33" s="294"/>
      <c r="D33" s="87">
        <f ca="1">SUMIF($C$42:$H$1048576,$B33,$D$42:$D$1048576)</f>
        <v>44742.833333333328</v>
      </c>
      <c r="E33" s="88">
        <f ca="1">SUMIF($C$43:$H$1048576,$B33,$E$42:$E$1048576)</f>
        <v>787</v>
      </c>
      <c r="F33" s="88">
        <f ca="1">SUMIF($C$42:$H$1048576,$B33,$F$42:$F$1048576)</f>
        <v>9148.0833333333339</v>
      </c>
      <c r="G33" s="88">
        <f ca="1">SUMIF($C$42:$H$1048576,$B33,$G$42:$G$1048576)</f>
        <v>24063530</v>
      </c>
      <c r="H33" s="89">
        <f ca="1">SUMIF($C$42:$H$1048576,$B33,$H$42:$H$1048576)</f>
        <v>2465</v>
      </c>
      <c r="I33" s="90"/>
      <c r="J33" s="295" t="s">
        <v>287</v>
      </c>
      <c r="K33" s="295"/>
      <c r="L33" s="91">
        <v>37000</v>
      </c>
      <c r="M33" s="92">
        <v>41698</v>
      </c>
      <c r="N33" s="92">
        <v>53908</v>
      </c>
      <c r="O33" s="92">
        <v>47856</v>
      </c>
      <c r="P33" s="93">
        <v>2156109363</v>
      </c>
      <c r="Q33" s="94"/>
      <c r="R33" s="94"/>
    </row>
    <row r="34" spans="1:18" ht="15" x14ac:dyDescent="0.25">
      <c r="B34" s="292" t="s">
        <v>288</v>
      </c>
      <c r="C34" s="294"/>
      <c r="D34" s="87">
        <f ca="1">SUMIF($C$42:$H$1048576,$B34,$D$42:$D$1048576)</f>
        <v>397735.08333333326</v>
      </c>
      <c r="E34" s="88">
        <f ca="1">SUMIF($C$42:$H$1048576,$B34,$E$42:$E$1048576)</f>
        <v>8529</v>
      </c>
      <c r="F34" s="88">
        <f ca="1">SUMIF($C$42:$H$1048576,$B34,$F$42:$F$1048576)</f>
        <v>49471.016666666663</v>
      </c>
      <c r="G34" s="88">
        <f ca="1">SUMIF($C$42:$H$1048576,$B34,$G$42:$G$1048576)</f>
        <v>589937669</v>
      </c>
      <c r="H34" s="89">
        <f ca="1">SUMIF($C$42:$H$1048576,$B34,$H$42:$H$1048576)</f>
        <v>5925</v>
      </c>
      <c r="I34" s="90"/>
      <c r="J34" s="295"/>
      <c r="K34" s="295"/>
      <c r="L34" s="37"/>
      <c r="M34" s="37"/>
      <c r="N34" s="37"/>
      <c r="O34" s="37"/>
      <c r="P34" s="37"/>
      <c r="Q34" s="94"/>
      <c r="R34" s="94"/>
    </row>
    <row r="35" spans="1:18" ht="15" x14ac:dyDescent="0.25">
      <c r="B35" s="292" t="s">
        <v>289</v>
      </c>
      <c r="C35" s="294"/>
      <c r="D35" s="87">
        <f ca="1">SUMIF($C$43:$H$1048576,$B35,$D$42:$D$1048576)</f>
        <v>34783.5</v>
      </c>
      <c r="E35" s="88">
        <f ca="1">SUMIF($C$43:$H$1048576,$B35,$E$42:$E$1048576)</f>
        <v>60</v>
      </c>
      <c r="F35" s="88">
        <f ca="1">SUMIF($C$43:$H$1048576,$B35,$F$42:$F$1048576)</f>
        <v>6214.0166666666673</v>
      </c>
      <c r="G35" s="88">
        <f ca="1">SUMIF($C$43:$H$1048576,$B35,$G$42:$G$1048576)</f>
        <v>132006066</v>
      </c>
      <c r="H35" s="89">
        <f ca="1">SUMIF($C$42:$H$1048576,$B35,$H$42:$H$1048576)</f>
        <v>163</v>
      </c>
      <c r="I35" s="90"/>
      <c r="J35" s="295"/>
      <c r="K35" s="295"/>
      <c r="L35" s="37"/>
      <c r="M35" s="37"/>
      <c r="N35" s="37"/>
      <c r="O35" s="37"/>
      <c r="P35" s="37"/>
      <c r="Q35" s="94"/>
      <c r="R35" s="94"/>
    </row>
    <row r="36" spans="1:18" ht="15" x14ac:dyDescent="0.25">
      <c r="B36" s="292" t="s">
        <v>290</v>
      </c>
      <c r="C36" s="294"/>
      <c r="D36" s="87">
        <f ca="1">SUMIF($C$42:$H$1048576,$B36,$D$42:$D$1048576)</f>
        <v>820.08333333333337</v>
      </c>
      <c r="E36" s="88">
        <f ca="1">SUMIF($C$42:$H$1048576,$B36,$E$42:$E$1048576)</f>
        <v>4</v>
      </c>
      <c r="F36" s="88">
        <f ca="1">SUMIF($C$42:$H$1048576,$B36,$F$42:$F$1048576)</f>
        <v>1056.0333333333333</v>
      </c>
      <c r="G36" s="88">
        <f ca="1">SUMIF($C$42:$H$1048576,$B36,$G$42:$G$1048576)</f>
        <v>325970</v>
      </c>
      <c r="H36" s="89">
        <f ca="1">SUMIF($C$42:$H$1048576,$B36,$H$42:$H$1048576)</f>
        <v>164</v>
      </c>
      <c r="I36" s="90"/>
      <c r="J36" s="295"/>
      <c r="K36" s="295"/>
      <c r="L36" s="37"/>
      <c r="M36" s="37"/>
      <c r="N36" s="37"/>
      <c r="O36" s="37"/>
      <c r="P36" s="37"/>
      <c r="Q36" s="94"/>
      <c r="R36" s="94"/>
    </row>
    <row r="37" spans="1:18" ht="15" x14ac:dyDescent="0.25">
      <c r="B37" s="292" t="s">
        <v>255</v>
      </c>
      <c r="C37" s="296"/>
      <c r="D37" s="95">
        <f ca="1">SUM(D33:D36)</f>
        <v>478081.49999999988</v>
      </c>
      <c r="E37" s="95">
        <f ca="1">SUM(E33:E36)</f>
        <v>9380</v>
      </c>
      <c r="F37" s="95">
        <f ca="1">SUM(F33:F36)</f>
        <v>65889.150000000009</v>
      </c>
      <c r="G37" s="95">
        <f ca="1">SUM(G33:G36)</f>
        <v>746333235</v>
      </c>
      <c r="H37" s="96">
        <f ca="1">SUM(H33:H36)</f>
        <v>8717</v>
      </c>
      <c r="I37" s="97"/>
      <c r="J37" s="295"/>
      <c r="K37" s="295"/>
      <c r="L37" s="37"/>
      <c r="M37" s="37"/>
      <c r="N37" s="37"/>
      <c r="O37" s="37"/>
      <c r="P37" s="37"/>
      <c r="Q37" s="94"/>
      <c r="R37" s="94"/>
    </row>
    <row r="38" spans="1:18" x14ac:dyDescent="0.2">
      <c r="D38" s="93"/>
      <c r="E38" s="93"/>
      <c r="F38" s="93"/>
      <c r="G38" s="93"/>
      <c r="H38" s="93"/>
      <c r="I38" s="98"/>
      <c r="J38" s="85"/>
      <c r="K38" s="85"/>
      <c r="L38" s="85"/>
      <c r="M38" s="99"/>
      <c r="N38" s="99"/>
      <c r="O38" s="99"/>
      <c r="P38" s="99"/>
      <c r="Q38" s="99"/>
      <c r="R38" s="85"/>
    </row>
    <row r="39" spans="1:18" x14ac:dyDescent="0.2">
      <c r="B39" s="292" t="s">
        <v>291</v>
      </c>
      <c r="C39" s="296"/>
      <c r="D39" s="95">
        <f ca="1">D37*$C$10*12</f>
        <v>401588459.99999988</v>
      </c>
      <c r="E39" s="95">
        <f ca="1">E37*$C$10*12</f>
        <v>7879200</v>
      </c>
      <c r="F39" s="95">
        <f ca="1">F37*$C$10*12</f>
        <v>55346886.000000015</v>
      </c>
      <c r="G39" s="95">
        <f ca="1">G37*$C$12*12</f>
        <v>3134599587000</v>
      </c>
      <c r="H39" s="96">
        <f ca="1">H37*$C$10*12</f>
        <v>7322280</v>
      </c>
      <c r="I39" s="90"/>
      <c r="J39" s="295"/>
      <c r="K39" s="295"/>
      <c r="L39" s="85"/>
      <c r="M39" s="85"/>
      <c r="N39" s="94"/>
      <c r="O39" s="94"/>
      <c r="P39" s="94"/>
      <c r="Q39" s="94"/>
      <c r="R39" s="94"/>
    </row>
    <row r="41" spans="1:18" ht="36" x14ac:dyDescent="0.2">
      <c r="A41" s="100"/>
      <c r="B41" s="81" t="s">
        <v>292</v>
      </c>
      <c r="C41" s="81" t="s">
        <v>293</v>
      </c>
      <c r="D41" s="81" t="s">
        <v>281</v>
      </c>
      <c r="E41" s="81" t="s">
        <v>282</v>
      </c>
      <c r="F41" s="81" t="s">
        <v>283</v>
      </c>
      <c r="G41" s="81" t="s">
        <v>284</v>
      </c>
      <c r="H41" s="81" t="s">
        <v>285</v>
      </c>
    </row>
    <row r="42" spans="1:18" x14ac:dyDescent="0.2">
      <c r="A42" s="100"/>
      <c r="B42" s="101" t="s">
        <v>294</v>
      </c>
      <c r="C42" s="34" t="s">
        <v>289</v>
      </c>
      <c r="D42" s="102">
        <v>385.83333333333331</v>
      </c>
      <c r="E42" s="103">
        <v>7</v>
      </c>
      <c r="F42" s="102">
        <v>50.65</v>
      </c>
      <c r="G42" s="102">
        <v>6850</v>
      </c>
      <c r="H42" s="104">
        <v>47</v>
      </c>
    </row>
    <row r="43" spans="1:18" x14ac:dyDescent="0.2">
      <c r="A43" s="100"/>
      <c r="B43" s="101" t="s">
        <v>295</v>
      </c>
      <c r="C43" s="34" t="s">
        <v>290</v>
      </c>
      <c r="D43" s="102">
        <v>361.66666666666669</v>
      </c>
      <c r="E43" s="103"/>
      <c r="F43" s="102">
        <v>0</v>
      </c>
      <c r="G43" s="38"/>
      <c r="H43" s="104"/>
    </row>
    <row r="44" spans="1:18" x14ac:dyDescent="0.2">
      <c r="A44" s="100"/>
      <c r="B44" s="101" t="s">
        <v>296</v>
      </c>
      <c r="C44" s="34" t="s">
        <v>286</v>
      </c>
      <c r="D44" s="102">
        <v>743.66666666666663</v>
      </c>
      <c r="E44" s="103">
        <v>249</v>
      </c>
      <c r="F44" s="102">
        <v>0</v>
      </c>
      <c r="G44" s="102">
        <v>555920</v>
      </c>
      <c r="H44" s="104"/>
    </row>
    <row r="45" spans="1:18" x14ac:dyDescent="0.2">
      <c r="A45" s="100"/>
      <c r="B45" s="101" t="s">
        <v>297</v>
      </c>
      <c r="C45" s="34" t="s">
        <v>286</v>
      </c>
      <c r="D45" s="102">
        <v>4855</v>
      </c>
      <c r="E45" s="103"/>
      <c r="F45" s="102">
        <v>404.86666666666667</v>
      </c>
      <c r="G45" s="38"/>
      <c r="H45" s="104">
        <v>284</v>
      </c>
    </row>
    <row r="46" spans="1:18" x14ac:dyDescent="0.2">
      <c r="A46" s="100"/>
      <c r="B46" s="101" t="s">
        <v>298</v>
      </c>
      <c r="C46" s="34" t="s">
        <v>290</v>
      </c>
      <c r="D46" s="102">
        <v>42.916666666666664</v>
      </c>
      <c r="E46" s="103"/>
      <c r="F46" s="102">
        <v>0</v>
      </c>
      <c r="G46" s="102">
        <v>253170</v>
      </c>
      <c r="H46" s="104"/>
    </row>
    <row r="47" spans="1:18" x14ac:dyDescent="0.2">
      <c r="A47" s="100"/>
      <c r="B47" s="101" t="s">
        <v>299</v>
      </c>
      <c r="C47" s="34" t="s">
        <v>288</v>
      </c>
      <c r="D47" s="102">
        <v>10.916666666666666</v>
      </c>
      <c r="E47" s="103"/>
      <c r="F47" s="102">
        <v>0</v>
      </c>
      <c r="G47" s="38"/>
      <c r="H47" s="104"/>
    </row>
    <row r="48" spans="1:18" x14ac:dyDescent="0.2">
      <c r="A48" s="100"/>
      <c r="B48" s="101" t="s">
        <v>300</v>
      </c>
      <c r="C48" s="34" t="s">
        <v>288</v>
      </c>
      <c r="D48" s="102">
        <v>569.08333333333337</v>
      </c>
      <c r="E48" s="103">
        <v>1</v>
      </c>
      <c r="F48" s="102">
        <v>404.61666666666667</v>
      </c>
      <c r="G48" s="102">
        <v>20633066</v>
      </c>
      <c r="H48" s="104">
        <v>78</v>
      </c>
    </row>
    <row r="49" spans="1:8" x14ac:dyDescent="0.2">
      <c r="A49" s="100"/>
      <c r="B49" s="101" t="s">
        <v>301</v>
      </c>
      <c r="C49" s="34" t="s">
        <v>289</v>
      </c>
      <c r="D49" s="102"/>
      <c r="E49" s="103"/>
      <c r="F49" s="102">
        <v>79</v>
      </c>
      <c r="G49" s="102">
        <v>219020</v>
      </c>
      <c r="H49" s="104">
        <v>23</v>
      </c>
    </row>
    <row r="50" spans="1:8" x14ac:dyDescent="0.2">
      <c r="A50" s="100"/>
      <c r="B50" s="101" t="s">
        <v>302</v>
      </c>
      <c r="C50" s="34" t="s">
        <v>286</v>
      </c>
      <c r="D50" s="102">
        <v>312.5</v>
      </c>
      <c r="E50" s="103">
        <v>19</v>
      </c>
      <c r="F50" s="102">
        <v>0</v>
      </c>
      <c r="G50" s="102">
        <v>1816670</v>
      </c>
      <c r="H50" s="104">
        <v>125</v>
      </c>
    </row>
    <row r="51" spans="1:8" x14ac:dyDescent="0.2">
      <c r="A51" s="100"/>
      <c r="B51" s="101" t="s">
        <v>303</v>
      </c>
      <c r="C51" s="34" t="s">
        <v>288</v>
      </c>
      <c r="D51" s="102">
        <v>12.5</v>
      </c>
      <c r="E51" s="103">
        <v>11</v>
      </c>
      <c r="F51" s="102">
        <v>0</v>
      </c>
      <c r="G51" s="38"/>
      <c r="H51" s="104"/>
    </row>
    <row r="52" spans="1:8" x14ac:dyDescent="0.2">
      <c r="A52" s="100"/>
      <c r="B52" s="101" t="s">
        <v>304</v>
      </c>
      <c r="C52" s="34" t="s">
        <v>288</v>
      </c>
      <c r="D52" s="102">
        <v>448.5</v>
      </c>
      <c r="E52" s="103"/>
      <c r="F52" s="102">
        <v>265.13333333333333</v>
      </c>
      <c r="G52" s="102">
        <v>1869000</v>
      </c>
      <c r="H52" s="104">
        <v>46</v>
      </c>
    </row>
    <row r="53" spans="1:8" x14ac:dyDescent="0.2">
      <c r="A53" s="100"/>
      <c r="B53" s="101" t="s">
        <v>305</v>
      </c>
      <c r="C53" s="34" t="s">
        <v>288</v>
      </c>
      <c r="D53" s="102">
        <v>7532.583333333333</v>
      </c>
      <c r="E53" s="103"/>
      <c r="F53" s="102">
        <v>0</v>
      </c>
      <c r="G53" s="38"/>
      <c r="H53" s="104"/>
    </row>
    <row r="54" spans="1:8" x14ac:dyDescent="0.2">
      <c r="A54" s="100"/>
      <c r="B54" s="101" t="s">
        <v>306</v>
      </c>
      <c r="C54" s="34" t="s">
        <v>286</v>
      </c>
      <c r="D54" s="102">
        <v>6697.333333333333</v>
      </c>
      <c r="E54" s="103">
        <v>117</v>
      </c>
      <c r="F54" s="102">
        <v>479.6</v>
      </c>
      <c r="G54" s="102">
        <v>1052040</v>
      </c>
      <c r="H54" s="104">
        <v>127</v>
      </c>
    </row>
    <row r="55" spans="1:8" x14ac:dyDescent="0.2">
      <c r="A55" s="100"/>
      <c r="B55" s="101" t="s">
        <v>307</v>
      </c>
      <c r="C55" s="34" t="s">
        <v>288</v>
      </c>
      <c r="D55" s="102">
        <v>82.583333333333329</v>
      </c>
      <c r="E55" s="103"/>
      <c r="F55" s="102">
        <v>0</v>
      </c>
      <c r="G55" s="38"/>
      <c r="H55" s="104"/>
    </row>
    <row r="56" spans="1:8" x14ac:dyDescent="0.2">
      <c r="A56" s="100"/>
      <c r="B56" s="101" t="s">
        <v>308</v>
      </c>
      <c r="C56" s="34" t="s">
        <v>288</v>
      </c>
      <c r="D56" s="102">
        <v>5033.75</v>
      </c>
      <c r="E56" s="103">
        <v>105</v>
      </c>
      <c r="F56" s="102">
        <v>0</v>
      </c>
      <c r="G56" s="38"/>
      <c r="H56" s="104"/>
    </row>
    <row r="57" spans="1:8" x14ac:dyDescent="0.2">
      <c r="A57" s="100"/>
      <c r="B57" s="101" t="s">
        <v>309</v>
      </c>
      <c r="C57" s="34" t="s">
        <v>288</v>
      </c>
      <c r="D57" s="102">
        <v>4288.833333333333</v>
      </c>
      <c r="E57" s="103"/>
      <c r="F57" s="102">
        <v>917.51666666666665</v>
      </c>
      <c r="G57" s="102">
        <v>8410000</v>
      </c>
      <c r="H57" s="104">
        <v>110</v>
      </c>
    </row>
    <row r="58" spans="1:8" x14ac:dyDescent="0.2">
      <c r="A58" s="100"/>
      <c r="B58" s="101" t="s">
        <v>310</v>
      </c>
      <c r="C58" s="34" t="s">
        <v>286</v>
      </c>
      <c r="D58" s="102">
        <v>5.75</v>
      </c>
      <c r="E58" s="103"/>
      <c r="F58" s="102">
        <v>18.716666666666665</v>
      </c>
      <c r="G58" s="102">
        <v>1265000</v>
      </c>
      <c r="H58" s="104"/>
    </row>
    <row r="59" spans="1:8" x14ac:dyDescent="0.2">
      <c r="A59" s="100"/>
      <c r="B59" s="101" t="s">
        <v>311</v>
      </c>
      <c r="C59" s="34" t="s">
        <v>288</v>
      </c>
      <c r="D59" s="102">
        <v>277.58333333333331</v>
      </c>
      <c r="E59" s="103">
        <v>217</v>
      </c>
      <c r="F59" s="102">
        <v>0</v>
      </c>
      <c r="G59" s="38"/>
      <c r="H59" s="104"/>
    </row>
    <row r="60" spans="1:8" x14ac:dyDescent="0.2">
      <c r="A60" s="100"/>
      <c r="B60" s="101" t="s">
        <v>312</v>
      </c>
      <c r="C60" s="34" t="s">
        <v>288</v>
      </c>
      <c r="D60" s="102">
        <v>11305.166666666666</v>
      </c>
      <c r="E60" s="103"/>
      <c r="F60" s="102">
        <v>688.56666666666672</v>
      </c>
      <c r="G60" s="102">
        <v>4145000</v>
      </c>
      <c r="H60" s="104">
        <v>76</v>
      </c>
    </row>
    <row r="61" spans="1:8" x14ac:dyDescent="0.2">
      <c r="A61" s="100"/>
      <c r="B61" s="101" t="s">
        <v>313</v>
      </c>
      <c r="C61" s="34" t="s">
        <v>288</v>
      </c>
      <c r="D61" s="102">
        <v>187.91666666666666</v>
      </c>
      <c r="E61" s="103">
        <v>56</v>
      </c>
      <c r="F61" s="102">
        <v>0</v>
      </c>
      <c r="G61" s="38"/>
      <c r="H61" s="104"/>
    </row>
    <row r="62" spans="1:8" x14ac:dyDescent="0.2">
      <c r="A62" s="100"/>
      <c r="B62" s="101" t="s">
        <v>314</v>
      </c>
      <c r="C62" s="34" t="s">
        <v>288</v>
      </c>
      <c r="D62" s="102">
        <v>216.41666666666666</v>
      </c>
      <c r="E62" s="103"/>
      <c r="F62" s="102">
        <v>198.38333333333333</v>
      </c>
      <c r="G62" s="102">
        <v>3279000</v>
      </c>
      <c r="H62" s="104">
        <v>54</v>
      </c>
    </row>
    <row r="63" spans="1:8" x14ac:dyDescent="0.2">
      <c r="A63" s="100"/>
      <c r="B63" s="101" t="s">
        <v>315</v>
      </c>
      <c r="C63" s="34" t="s">
        <v>288</v>
      </c>
      <c r="D63" s="102">
        <v>221.25</v>
      </c>
      <c r="E63" s="103">
        <v>63</v>
      </c>
      <c r="F63" s="102">
        <v>0</v>
      </c>
      <c r="G63" s="38"/>
      <c r="H63" s="104"/>
    </row>
    <row r="64" spans="1:8" ht="14.45" customHeight="1" x14ac:dyDescent="0.2">
      <c r="A64" s="100"/>
      <c r="B64" s="101" t="s">
        <v>316</v>
      </c>
      <c r="C64" s="34" t="s">
        <v>288</v>
      </c>
      <c r="D64" s="102">
        <v>3402.8333333333335</v>
      </c>
      <c r="E64" s="103"/>
      <c r="F64" s="102">
        <v>373.08333333333331</v>
      </c>
      <c r="G64" s="102">
        <v>4280000</v>
      </c>
      <c r="H64" s="104">
        <v>76</v>
      </c>
    </row>
    <row r="65" spans="1:8" ht="12" customHeight="1" x14ac:dyDescent="0.2">
      <c r="A65" s="100"/>
      <c r="B65" s="101" t="s">
        <v>317</v>
      </c>
      <c r="C65" s="34" t="s">
        <v>288</v>
      </c>
      <c r="D65" s="102">
        <v>174.41666666666666</v>
      </c>
      <c r="E65" s="103">
        <v>2</v>
      </c>
      <c r="F65" s="102">
        <v>0</v>
      </c>
      <c r="G65" s="38"/>
      <c r="H65" s="104"/>
    </row>
    <row r="66" spans="1:8" x14ac:dyDescent="0.2">
      <c r="A66" s="100"/>
      <c r="B66" s="101" t="s">
        <v>318</v>
      </c>
      <c r="C66" s="34" t="s">
        <v>288</v>
      </c>
      <c r="D66" s="102">
        <v>12.166666666666666</v>
      </c>
      <c r="E66" s="103"/>
      <c r="F66" s="102">
        <v>87.75</v>
      </c>
      <c r="G66" s="102">
        <v>3100000</v>
      </c>
      <c r="H66" s="104">
        <v>26</v>
      </c>
    </row>
    <row r="67" spans="1:8" x14ac:dyDescent="0.2">
      <c r="A67" s="100"/>
      <c r="B67" s="101" t="s">
        <v>319</v>
      </c>
      <c r="C67" s="34" t="s">
        <v>288</v>
      </c>
      <c r="D67" s="102">
        <v>21216.666666666668</v>
      </c>
      <c r="E67" s="103">
        <v>2985</v>
      </c>
      <c r="F67" s="102">
        <v>0</v>
      </c>
      <c r="G67" s="38"/>
      <c r="H67" s="104"/>
    </row>
    <row r="68" spans="1:8" x14ac:dyDescent="0.2">
      <c r="A68" s="100"/>
      <c r="B68" s="101" t="s">
        <v>320</v>
      </c>
      <c r="C68" s="34" t="s">
        <v>288</v>
      </c>
      <c r="D68" s="102">
        <v>33406.583333333336</v>
      </c>
      <c r="E68" s="103"/>
      <c r="F68" s="102">
        <v>5428.1</v>
      </c>
      <c r="G68" s="102">
        <v>110250000</v>
      </c>
      <c r="H68" s="104">
        <v>1242</v>
      </c>
    </row>
    <row r="69" spans="1:8" x14ac:dyDescent="0.2">
      <c r="A69" s="100"/>
      <c r="B69" s="101" t="s">
        <v>321</v>
      </c>
      <c r="C69" s="34" t="s">
        <v>289</v>
      </c>
      <c r="D69" s="102">
        <v>56.416666666666664</v>
      </c>
      <c r="E69" s="103"/>
      <c r="F69" s="102">
        <v>110.28333333333333</v>
      </c>
      <c r="G69" s="102">
        <v>160</v>
      </c>
      <c r="H69" s="104">
        <v>63</v>
      </c>
    </row>
    <row r="70" spans="1:8" x14ac:dyDescent="0.2">
      <c r="A70" s="100"/>
      <c r="B70" s="101" t="s">
        <v>1</v>
      </c>
      <c r="C70" s="34" t="s">
        <v>288</v>
      </c>
      <c r="D70" s="102">
        <v>16983.75</v>
      </c>
      <c r="E70" s="103">
        <v>934</v>
      </c>
      <c r="F70" s="102">
        <v>0</v>
      </c>
      <c r="G70" s="38"/>
      <c r="H70" s="104"/>
    </row>
    <row r="71" spans="1:8" x14ac:dyDescent="0.2">
      <c r="A71" s="100"/>
      <c r="B71" s="101" t="s">
        <v>322</v>
      </c>
      <c r="C71" s="34" t="s">
        <v>288</v>
      </c>
      <c r="D71" s="102">
        <v>21978.583333333332</v>
      </c>
      <c r="E71" s="103"/>
      <c r="F71" s="102">
        <v>10587.8</v>
      </c>
      <c r="G71" s="102">
        <v>90500000</v>
      </c>
      <c r="H71" s="104">
        <v>1397</v>
      </c>
    </row>
    <row r="72" spans="1:8" x14ac:dyDescent="0.2">
      <c r="A72" s="100"/>
      <c r="B72" s="101" t="s">
        <v>323</v>
      </c>
      <c r="C72" s="34" t="s">
        <v>288</v>
      </c>
      <c r="D72" s="102">
        <v>2542.0833333333335</v>
      </c>
      <c r="E72" s="103">
        <v>146</v>
      </c>
      <c r="F72" s="102">
        <v>0</v>
      </c>
      <c r="G72" s="38"/>
      <c r="H72" s="104"/>
    </row>
    <row r="73" spans="1:8" x14ac:dyDescent="0.2">
      <c r="A73" s="100"/>
      <c r="B73" s="101" t="s">
        <v>324</v>
      </c>
      <c r="C73" s="34" t="s">
        <v>288</v>
      </c>
      <c r="D73" s="102">
        <v>14050.166666666666</v>
      </c>
      <c r="E73" s="103"/>
      <c r="F73" s="102">
        <v>1386.4833333333333</v>
      </c>
      <c r="G73" s="102">
        <v>10220000</v>
      </c>
      <c r="H73" s="104">
        <v>102</v>
      </c>
    </row>
    <row r="74" spans="1:8" x14ac:dyDescent="0.2">
      <c r="A74" s="100"/>
      <c r="B74" s="101" t="s">
        <v>325</v>
      </c>
      <c r="C74" s="34" t="s">
        <v>288</v>
      </c>
      <c r="D74" s="102">
        <v>5110.75</v>
      </c>
      <c r="E74" s="103"/>
      <c r="F74" s="102">
        <v>0</v>
      </c>
      <c r="G74" s="38"/>
      <c r="H74" s="104"/>
    </row>
    <row r="75" spans="1:8" x14ac:dyDescent="0.2">
      <c r="A75" s="100"/>
      <c r="B75" s="101" t="s">
        <v>326</v>
      </c>
      <c r="C75" s="34" t="s">
        <v>288</v>
      </c>
      <c r="D75" s="102">
        <v>596.91666666666663</v>
      </c>
      <c r="E75" s="103">
        <v>53</v>
      </c>
      <c r="F75" s="102">
        <v>0</v>
      </c>
      <c r="G75" s="38"/>
      <c r="H75" s="104"/>
    </row>
    <row r="76" spans="1:8" ht="14.45" customHeight="1" x14ac:dyDescent="0.2">
      <c r="A76" s="100"/>
      <c r="B76" s="101" t="s">
        <v>327</v>
      </c>
      <c r="C76" s="34" t="s">
        <v>288</v>
      </c>
      <c r="D76" s="102">
        <v>2122</v>
      </c>
      <c r="E76" s="103"/>
      <c r="F76" s="102">
        <v>754.7</v>
      </c>
      <c r="G76" s="102">
        <v>9100000</v>
      </c>
      <c r="H76" s="104">
        <v>41</v>
      </c>
    </row>
    <row r="77" spans="1:8" ht="12" customHeight="1" x14ac:dyDescent="0.2">
      <c r="A77" s="100"/>
      <c r="B77" s="101" t="s">
        <v>328</v>
      </c>
      <c r="C77" s="34" t="s">
        <v>286</v>
      </c>
      <c r="D77" s="102">
        <v>8.75</v>
      </c>
      <c r="E77" s="103"/>
      <c r="F77" s="102">
        <v>0</v>
      </c>
      <c r="G77" s="38"/>
      <c r="H77" s="104"/>
    </row>
    <row r="78" spans="1:8" x14ac:dyDescent="0.2">
      <c r="A78" s="100"/>
      <c r="B78" s="101" t="s">
        <v>329</v>
      </c>
      <c r="C78" s="34" t="s">
        <v>286</v>
      </c>
      <c r="D78" s="102">
        <v>10.916666666666666</v>
      </c>
      <c r="E78" s="103"/>
      <c r="F78" s="102">
        <v>74.733333333333334</v>
      </c>
      <c r="G78" s="102">
        <v>607000</v>
      </c>
      <c r="H78" s="104">
        <v>18</v>
      </c>
    </row>
    <row r="79" spans="1:8" x14ac:dyDescent="0.2">
      <c r="A79" s="100"/>
      <c r="B79" s="101" t="s">
        <v>330</v>
      </c>
      <c r="C79" s="34" t="s">
        <v>289</v>
      </c>
      <c r="D79" s="102">
        <v>323</v>
      </c>
      <c r="E79" s="103">
        <v>6</v>
      </c>
      <c r="F79" s="102">
        <v>24.25</v>
      </c>
      <c r="G79" s="102">
        <v>71000</v>
      </c>
      <c r="H79" s="104">
        <v>24</v>
      </c>
    </row>
    <row r="80" spans="1:8" x14ac:dyDescent="0.2">
      <c r="A80" s="100"/>
      <c r="B80" s="101" t="s">
        <v>331</v>
      </c>
      <c r="C80" s="34" t="s">
        <v>288</v>
      </c>
      <c r="D80" s="102">
        <v>433.41666666666669</v>
      </c>
      <c r="E80" s="103"/>
      <c r="F80" s="102">
        <v>0</v>
      </c>
      <c r="G80" s="38"/>
      <c r="H80" s="104"/>
    </row>
    <row r="81" spans="1:8" ht="14.45" customHeight="1" x14ac:dyDescent="0.2">
      <c r="A81" s="100"/>
      <c r="B81" s="101" t="s">
        <v>332</v>
      </c>
      <c r="C81" s="34" t="s">
        <v>288</v>
      </c>
      <c r="D81" s="102">
        <v>48.5</v>
      </c>
      <c r="E81" s="103"/>
      <c r="F81" s="102">
        <v>180.46666666666667</v>
      </c>
      <c r="G81" s="102">
        <v>2450000</v>
      </c>
      <c r="H81" s="104"/>
    </row>
    <row r="82" spans="1:8" ht="12" customHeight="1" x14ac:dyDescent="0.2">
      <c r="A82" s="100"/>
      <c r="B82" s="101" t="s">
        <v>333</v>
      </c>
      <c r="C82" s="34" t="s">
        <v>290</v>
      </c>
      <c r="D82" s="102">
        <v>65.75</v>
      </c>
      <c r="E82" s="103"/>
      <c r="F82" s="102">
        <v>0</v>
      </c>
      <c r="G82" s="38"/>
      <c r="H82" s="104"/>
    </row>
    <row r="83" spans="1:8" x14ac:dyDescent="0.2">
      <c r="A83" s="100"/>
      <c r="B83" s="101" t="s">
        <v>334</v>
      </c>
      <c r="C83" s="34" t="s">
        <v>286</v>
      </c>
      <c r="D83" s="102">
        <v>113.66666666666667</v>
      </c>
      <c r="E83" s="103"/>
      <c r="F83" s="102">
        <v>134.19999999999999</v>
      </c>
      <c r="G83" s="102">
        <v>476000</v>
      </c>
      <c r="H83" s="104">
        <v>5</v>
      </c>
    </row>
    <row r="84" spans="1:8" x14ac:dyDescent="0.2">
      <c r="A84" s="100"/>
      <c r="B84" s="101" t="s">
        <v>2</v>
      </c>
      <c r="C84" s="34" t="s">
        <v>288</v>
      </c>
      <c r="D84" s="102">
        <v>6934.666666666667</v>
      </c>
      <c r="E84" s="103"/>
      <c r="F84" s="102">
        <v>0</v>
      </c>
      <c r="G84" s="38"/>
      <c r="H84" s="104"/>
    </row>
    <row r="85" spans="1:8" x14ac:dyDescent="0.2">
      <c r="A85" s="100"/>
      <c r="B85" s="101" t="s">
        <v>335</v>
      </c>
      <c r="C85" s="34" t="s">
        <v>288</v>
      </c>
      <c r="D85" s="102">
        <v>20764</v>
      </c>
      <c r="E85" s="103">
        <v>625</v>
      </c>
      <c r="F85" s="102">
        <v>4593.3666666666668</v>
      </c>
      <c r="G85" s="102">
        <v>65500000</v>
      </c>
      <c r="H85" s="104">
        <v>417</v>
      </c>
    </row>
    <row r="86" spans="1:8" x14ac:dyDescent="0.2">
      <c r="A86" s="100"/>
      <c r="B86" s="101" t="s">
        <v>336</v>
      </c>
      <c r="C86" s="34" t="s">
        <v>290</v>
      </c>
      <c r="D86" s="102">
        <v>3.4166666666666665</v>
      </c>
      <c r="E86" s="103"/>
      <c r="F86" s="102">
        <v>146.31666666666666</v>
      </c>
      <c r="G86" s="38"/>
      <c r="H86" s="104">
        <v>12</v>
      </c>
    </row>
    <row r="87" spans="1:8" ht="12" customHeight="1" x14ac:dyDescent="0.2">
      <c r="A87" s="100"/>
      <c r="B87" s="101" t="s">
        <v>337</v>
      </c>
      <c r="C87" s="34" t="s">
        <v>290</v>
      </c>
      <c r="D87" s="102">
        <v>262.5</v>
      </c>
      <c r="E87" s="103">
        <v>4</v>
      </c>
      <c r="F87" s="102">
        <v>880.45</v>
      </c>
      <c r="G87" s="102">
        <v>72800</v>
      </c>
      <c r="H87" s="104">
        <v>145</v>
      </c>
    </row>
    <row r="88" spans="1:8" x14ac:dyDescent="0.2">
      <c r="A88" s="100"/>
      <c r="B88" s="101" t="s">
        <v>338</v>
      </c>
      <c r="C88" s="34" t="s">
        <v>286</v>
      </c>
      <c r="D88" s="102">
        <v>31.833333333333332</v>
      </c>
      <c r="E88" s="103"/>
      <c r="F88" s="102">
        <v>0</v>
      </c>
      <c r="G88" s="38"/>
      <c r="H88" s="104"/>
    </row>
    <row r="89" spans="1:8" ht="14.45" customHeight="1" x14ac:dyDescent="0.2">
      <c r="A89" s="100"/>
      <c r="B89" s="101" t="s">
        <v>339</v>
      </c>
      <c r="C89" s="34" t="s">
        <v>288</v>
      </c>
      <c r="D89" s="102">
        <v>107.33333333333333</v>
      </c>
      <c r="E89" s="103"/>
      <c r="F89" s="102">
        <v>0</v>
      </c>
      <c r="G89" s="38"/>
      <c r="H89" s="104"/>
    </row>
    <row r="90" spans="1:8" ht="14.45" customHeight="1" x14ac:dyDescent="0.2">
      <c r="A90" s="100"/>
      <c r="B90" s="101" t="s">
        <v>340</v>
      </c>
      <c r="C90" s="34" t="s">
        <v>288</v>
      </c>
      <c r="D90" s="102">
        <v>29.416666666666668</v>
      </c>
      <c r="E90" s="103">
        <v>2</v>
      </c>
      <c r="F90" s="102">
        <v>585.9</v>
      </c>
      <c r="G90" s="102">
        <v>9150000</v>
      </c>
      <c r="H90" s="104">
        <v>80</v>
      </c>
    </row>
    <row r="91" spans="1:8" x14ac:dyDescent="0.2">
      <c r="A91" s="100"/>
      <c r="B91" s="101" t="s">
        <v>341</v>
      </c>
      <c r="C91" s="34" t="s">
        <v>288</v>
      </c>
      <c r="D91" s="102">
        <v>199.41666666666666</v>
      </c>
      <c r="E91" s="103">
        <v>113</v>
      </c>
      <c r="F91" s="102">
        <v>0</v>
      </c>
      <c r="G91" s="38"/>
      <c r="H91" s="104"/>
    </row>
    <row r="92" spans="1:8" x14ac:dyDescent="0.2">
      <c r="A92" s="100"/>
      <c r="B92" s="101" t="s">
        <v>342</v>
      </c>
      <c r="C92" s="34" t="s">
        <v>288</v>
      </c>
      <c r="D92" s="102">
        <v>1814</v>
      </c>
      <c r="E92" s="103"/>
      <c r="F92" s="102">
        <v>353.26666666666665</v>
      </c>
      <c r="G92" s="102">
        <v>2500000</v>
      </c>
      <c r="H92" s="104">
        <v>18</v>
      </c>
    </row>
    <row r="93" spans="1:8" x14ac:dyDescent="0.2">
      <c r="A93" s="100"/>
      <c r="B93" s="101" t="s">
        <v>343</v>
      </c>
      <c r="C93" s="34" t="s">
        <v>288</v>
      </c>
      <c r="D93" s="102">
        <v>1213.4166666666667</v>
      </c>
      <c r="E93" s="103"/>
      <c r="F93" s="102">
        <v>0</v>
      </c>
      <c r="G93" s="38"/>
      <c r="H93" s="104"/>
    </row>
    <row r="94" spans="1:8" x14ac:dyDescent="0.2">
      <c r="A94" s="100"/>
      <c r="B94" s="101" t="s">
        <v>344</v>
      </c>
      <c r="C94" s="34" t="s">
        <v>288</v>
      </c>
      <c r="D94" s="102">
        <v>105.41666666666667</v>
      </c>
      <c r="E94" s="103">
        <v>8</v>
      </c>
      <c r="F94" s="102">
        <v>428.63333333333333</v>
      </c>
      <c r="G94" s="102">
        <v>5300000</v>
      </c>
      <c r="H94" s="104">
        <v>56</v>
      </c>
    </row>
    <row r="95" spans="1:8" x14ac:dyDescent="0.2">
      <c r="A95" s="100"/>
      <c r="B95" s="101" t="s">
        <v>345</v>
      </c>
      <c r="C95" s="34" t="s">
        <v>286</v>
      </c>
      <c r="D95" s="102">
        <v>225.83333333333334</v>
      </c>
      <c r="E95" s="103"/>
      <c r="F95" s="102">
        <v>0</v>
      </c>
      <c r="G95" s="38"/>
      <c r="H95" s="104"/>
    </row>
    <row r="96" spans="1:8" ht="12" customHeight="1" x14ac:dyDescent="0.2">
      <c r="A96" s="100"/>
      <c r="B96" s="101" t="s">
        <v>346</v>
      </c>
      <c r="C96" s="34" t="s">
        <v>286</v>
      </c>
      <c r="D96" s="102">
        <v>50.25</v>
      </c>
      <c r="E96" s="103">
        <v>35</v>
      </c>
      <c r="F96" s="102">
        <v>362.68333333333334</v>
      </c>
      <c r="G96" s="102">
        <v>450000</v>
      </c>
      <c r="H96" s="104">
        <v>71</v>
      </c>
    </row>
    <row r="97" spans="1:8" x14ac:dyDescent="0.2">
      <c r="A97" s="100"/>
      <c r="B97" s="101" t="s">
        <v>347</v>
      </c>
      <c r="C97" s="34" t="s">
        <v>288</v>
      </c>
      <c r="D97" s="102">
        <v>8.3333333333333339</v>
      </c>
      <c r="E97" s="103"/>
      <c r="F97" s="102">
        <v>21.616666666666667</v>
      </c>
      <c r="G97" s="102">
        <v>550000</v>
      </c>
      <c r="H97" s="104"/>
    </row>
    <row r="98" spans="1:8" x14ac:dyDescent="0.2">
      <c r="A98" s="100"/>
      <c r="B98" s="101" t="s">
        <v>348</v>
      </c>
      <c r="C98" s="34" t="s">
        <v>290</v>
      </c>
      <c r="D98" s="102">
        <v>20.083333333333332</v>
      </c>
      <c r="E98" s="103"/>
      <c r="F98" s="102">
        <v>19.05</v>
      </c>
      <c r="G98" s="38"/>
      <c r="H98" s="104"/>
    </row>
    <row r="99" spans="1:8" x14ac:dyDescent="0.2">
      <c r="A99" s="100"/>
      <c r="B99" s="101" t="s">
        <v>349</v>
      </c>
      <c r="C99" s="34" t="s">
        <v>286</v>
      </c>
      <c r="D99" s="102">
        <v>32.666666666666664</v>
      </c>
      <c r="E99" s="103"/>
      <c r="F99" s="102">
        <v>0</v>
      </c>
      <c r="G99" s="38"/>
      <c r="H99" s="104"/>
    </row>
    <row r="100" spans="1:8" x14ac:dyDescent="0.2">
      <c r="A100" s="100"/>
      <c r="B100" s="101" t="s">
        <v>350</v>
      </c>
      <c r="C100" s="34" t="s">
        <v>286</v>
      </c>
      <c r="D100" s="102">
        <v>675.16666666666663</v>
      </c>
      <c r="E100" s="103">
        <v>59</v>
      </c>
      <c r="F100" s="102">
        <v>255.73333333333332</v>
      </c>
      <c r="G100" s="102">
        <v>516000</v>
      </c>
      <c r="H100" s="104">
        <v>59</v>
      </c>
    </row>
    <row r="101" spans="1:8" x14ac:dyDescent="0.2">
      <c r="A101" s="100"/>
      <c r="B101" s="101" t="s">
        <v>351</v>
      </c>
      <c r="C101" s="34" t="s">
        <v>289</v>
      </c>
      <c r="D101" s="102">
        <v>6.5</v>
      </c>
      <c r="E101" s="103"/>
      <c r="F101" s="102">
        <v>19.8</v>
      </c>
      <c r="G101" s="102">
        <v>13000</v>
      </c>
      <c r="H101" s="104"/>
    </row>
    <row r="102" spans="1:8" x14ac:dyDescent="0.2">
      <c r="A102" s="100"/>
      <c r="B102" s="101" t="s">
        <v>3</v>
      </c>
      <c r="C102" s="34" t="s">
        <v>288</v>
      </c>
      <c r="D102" s="102">
        <v>6684.5</v>
      </c>
      <c r="E102" s="103"/>
      <c r="F102" s="102">
        <v>0</v>
      </c>
      <c r="G102" s="38"/>
      <c r="H102" s="104"/>
    </row>
    <row r="103" spans="1:8" x14ac:dyDescent="0.2">
      <c r="A103" s="100"/>
      <c r="B103" s="101" t="s">
        <v>352</v>
      </c>
      <c r="C103" s="34" t="s">
        <v>288</v>
      </c>
      <c r="D103" s="102">
        <v>9218.1666666666661</v>
      </c>
      <c r="E103" s="103">
        <v>246</v>
      </c>
      <c r="F103" s="102">
        <v>4383.6499999999996</v>
      </c>
      <c r="G103" s="102">
        <v>43800678</v>
      </c>
      <c r="H103" s="104">
        <v>462</v>
      </c>
    </row>
    <row r="104" spans="1:8" x14ac:dyDescent="0.2">
      <c r="A104" s="100"/>
      <c r="B104" s="101" t="s">
        <v>4</v>
      </c>
      <c r="C104" s="34" t="s">
        <v>288</v>
      </c>
      <c r="D104" s="102">
        <v>933.83333333333337</v>
      </c>
      <c r="E104" s="103"/>
      <c r="F104" s="102">
        <v>0</v>
      </c>
      <c r="G104" s="38"/>
      <c r="H104" s="104"/>
    </row>
    <row r="105" spans="1:8" x14ac:dyDescent="0.2">
      <c r="A105" s="100"/>
      <c r="B105" s="101" t="s">
        <v>353</v>
      </c>
      <c r="C105" s="34" t="s">
        <v>288</v>
      </c>
      <c r="D105" s="102">
        <v>4035.8333333333335</v>
      </c>
      <c r="E105" s="103">
        <v>331</v>
      </c>
      <c r="F105" s="102">
        <v>1281.2</v>
      </c>
      <c r="G105" s="102">
        <v>11450000</v>
      </c>
      <c r="H105" s="104">
        <v>154</v>
      </c>
    </row>
    <row r="106" spans="1:8" x14ac:dyDescent="0.2">
      <c r="A106" s="100"/>
      <c r="B106" s="101" t="s">
        <v>354</v>
      </c>
      <c r="C106" s="34" t="s">
        <v>288</v>
      </c>
      <c r="D106" s="102">
        <v>85.583333333333329</v>
      </c>
      <c r="E106" s="103"/>
      <c r="F106" s="102">
        <v>0</v>
      </c>
      <c r="G106" s="38"/>
      <c r="H106" s="104"/>
    </row>
    <row r="107" spans="1:8" x14ac:dyDescent="0.2">
      <c r="A107" s="100"/>
      <c r="B107" s="101" t="s">
        <v>355</v>
      </c>
      <c r="C107" s="34" t="s">
        <v>289</v>
      </c>
      <c r="D107" s="102">
        <v>3.75</v>
      </c>
      <c r="E107" s="103"/>
      <c r="F107" s="102">
        <v>10.683333333333334</v>
      </c>
      <c r="G107" s="102">
        <v>4390</v>
      </c>
      <c r="H107" s="104"/>
    </row>
    <row r="108" spans="1:8" x14ac:dyDescent="0.2">
      <c r="A108" s="100"/>
      <c r="B108" s="101" t="s">
        <v>5</v>
      </c>
      <c r="C108" s="34" t="s">
        <v>288</v>
      </c>
      <c r="D108" s="102">
        <v>4775.25</v>
      </c>
      <c r="E108" s="103">
        <v>750</v>
      </c>
      <c r="F108" s="102">
        <v>0</v>
      </c>
      <c r="G108" s="38"/>
      <c r="H108" s="104"/>
    </row>
    <row r="109" spans="1:8" x14ac:dyDescent="0.2">
      <c r="A109" s="100"/>
      <c r="B109" s="101" t="s">
        <v>356</v>
      </c>
      <c r="C109" s="34" t="s">
        <v>288</v>
      </c>
      <c r="D109" s="102">
        <v>29681.833333333332</v>
      </c>
      <c r="E109" s="103"/>
      <c r="F109" s="102">
        <v>1988.3</v>
      </c>
      <c r="G109" s="102">
        <v>10987345</v>
      </c>
      <c r="H109" s="104">
        <v>242</v>
      </c>
    </row>
    <row r="110" spans="1:8" x14ac:dyDescent="0.2">
      <c r="A110" s="100"/>
      <c r="B110" s="101" t="s">
        <v>6</v>
      </c>
      <c r="C110" s="34" t="s">
        <v>288</v>
      </c>
      <c r="D110" s="102">
        <v>715.75</v>
      </c>
      <c r="E110" s="103"/>
      <c r="F110" s="102">
        <v>0</v>
      </c>
      <c r="G110" s="38"/>
      <c r="H110" s="104"/>
    </row>
    <row r="111" spans="1:8" x14ac:dyDescent="0.2">
      <c r="A111" s="100"/>
      <c r="B111" s="101" t="s">
        <v>357</v>
      </c>
      <c r="C111" s="34" t="s">
        <v>288</v>
      </c>
      <c r="D111" s="102">
        <v>11051.333333333334</v>
      </c>
      <c r="E111" s="103">
        <v>61</v>
      </c>
      <c r="F111" s="102">
        <v>1141.0833333333333</v>
      </c>
      <c r="G111" s="102">
        <v>15700456</v>
      </c>
      <c r="H111" s="104">
        <v>201</v>
      </c>
    </row>
    <row r="112" spans="1:8" ht="12" customHeight="1" x14ac:dyDescent="0.2">
      <c r="A112" s="100"/>
      <c r="B112" s="101" t="s">
        <v>358</v>
      </c>
      <c r="C112" s="34" t="s">
        <v>290</v>
      </c>
      <c r="D112" s="102">
        <v>62.75</v>
      </c>
      <c r="E112" s="103"/>
      <c r="F112" s="102">
        <v>5.25</v>
      </c>
      <c r="G112" s="38"/>
      <c r="H112" s="104">
        <v>7</v>
      </c>
    </row>
    <row r="113" spans="1:8" x14ac:dyDescent="0.2">
      <c r="A113" s="100"/>
      <c r="B113" s="101" t="s">
        <v>359</v>
      </c>
      <c r="C113" s="34" t="s">
        <v>288</v>
      </c>
      <c r="D113" s="102">
        <v>1376.1666666666667</v>
      </c>
      <c r="E113" s="103"/>
      <c r="F113" s="102">
        <v>0</v>
      </c>
      <c r="G113" s="38"/>
      <c r="H113" s="104"/>
    </row>
    <row r="114" spans="1:8" x14ac:dyDescent="0.2">
      <c r="A114" s="100"/>
      <c r="B114" s="101" t="s">
        <v>360</v>
      </c>
      <c r="C114" s="34" t="s">
        <v>288</v>
      </c>
      <c r="D114" s="102">
        <v>9433</v>
      </c>
      <c r="E114" s="103">
        <v>531</v>
      </c>
      <c r="F114" s="102">
        <v>3319.2833333333333</v>
      </c>
      <c r="G114" s="102">
        <v>13450000</v>
      </c>
      <c r="H114" s="104">
        <v>213</v>
      </c>
    </row>
    <row r="115" spans="1:8" x14ac:dyDescent="0.2">
      <c r="A115" s="100"/>
      <c r="B115" s="101" t="s">
        <v>361</v>
      </c>
      <c r="C115" s="34" t="s">
        <v>288</v>
      </c>
      <c r="D115" s="102">
        <v>9402.8333333333339</v>
      </c>
      <c r="E115" s="103"/>
      <c r="F115" s="102">
        <v>0</v>
      </c>
      <c r="G115" s="38"/>
      <c r="H115" s="104"/>
    </row>
    <row r="116" spans="1:8" x14ac:dyDescent="0.2">
      <c r="A116" s="100"/>
      <c r="B116" s="101" t="s">
        <v>362</v>
      </c>
      <c r="C116" s="34" t="s">
        <v>288</v>
      </c>
      <c r="D116" s="102">
        <v>35298.666666666664</v>
      </c>
      <c r="E116" s="103"/>
      <c r="F116" s="102">
        <v>0</v>
      </c>
      <c r="G116" s="38"/>
      <c r="H116" s="104"/>
    </row>
    <row r="117" spans="1:8" x14ac:dyDescent="0.2">
      <c r="A117" s="100"/>
      <c r="B117" s="101" t="s">
        <v>363</v>
      </c>
      <c r="C117" s="34" t="s">
        <v>286</v>
      </c>
      <c r="D117" s="102">
        <v>14.666666666666666</v>
      </c>
      <c r="E117" s="103"/>
      <c r="F117" s="102">
        <v>0</v>
      </c>
      <c r="G117" s="38"/>
      <c r="H117" s="104"/>
    </row>
    <row r="118" spans="1:8" x14ac:dyDescent="0.2">
      <c r="A118" s="100"/>
      <c r="B118" s="101" t="s">
        <v>364</v>
      </c>
      <c r="C118" s="34" t="s">
        <v>286</v>
      </c>
      <c r="D118" s="102">
        <v>367.33333333333331</v>
      </c>
      <c r="E118" s="103">
        <v>20</v>
      </c>
      <c r="F118" s="102">
        <v>81.166666666666671</v>
      </c>
      <c r="G118" s="102">
        <v>70450</v>
      </c>
      <c r="H118" s="104">
        <v>4</v>
      </c>
    </row>
    <row r="119" spans="1:8" x14ac:dyDescent="0.2">
      <c r="A119" s="100"/>
      <c r="B119" s="101" t="s">
        <v>365</v>
      </c>
      <c r="C119" s="34" t="s">
        <v>288</v>
      </c>
      <c r="D119" s="102">
        <v>2.25</v>
      </c>
      <c r="E119" s="103">
        <v>4</v>
      </c>
      <c r="F119" s="102">
        <v>0</v>
      </c>
      <c r="G119" s="38"/>
      <c r="H119" s="104"/>
    </row>
    <row r="120" spans="1:8" x14ac:dyDescent="0.2">
      <c r="A120" s="100"/>
      <c r="B120" s="101" t="s">
        <v>366</v>
      </c>
      <c r="C120" s="34" t="s">
        <v>288</v>
      </c>
      <c r="D120" s="102">
        <v>44.083333333333336</v>
      </c>
      <c r="E120" s="103"/>
      <c r="F120" s="102">
        <v>59.15</v>
      </c>
      <c r="G120" s="102">
        <v>490001</v>
      </c>
      <c r="H120" s="104">
        <v>19</v>
      </c>
    </row>
    <row r="121" spans="1:8" x14ac:dyDescent="0.2">
      <c r="A121" s="100"/>
      <c r="B121" s="101" t="s">
        <v>367</v>
      </c>
      <c r="C121" s="34" t="s">
        <v>288</v>
      </c>
      <c r="D121" s="102">
        <v>84.5</v>
      </c>
      <c r="E121" s="103">
        <v>14</v>
      </c>
      <c r="F121" s="102">
        <v>356.66666666666669</v>
      </c>
      <c r="G121" s="102">
        <v>4145000</v>
      </c>
      <c r="H121" s="104">
        <v>91</v>
      </c>
    </row>
    <row r="122" spans="1:8" x14ac:dyDescent="0.2">
      <c r="A122" s="100"/>
      <c r="B122" s="101" t="s">
        <v>7</v>
      </c>
      <c r="C122" s="34" t="s">
        <v>288</v>
      </c>
      <c r="D122" s="102">
        <v>14719.416666666666</v>
      </c>
      <c r="E122" s="103"/>
      <c r="F122" s="102">
        <v>0</v>
      </c>
      <c r="G122" s="38"/>
      <c r="H122" s="104"/>
    </row>
    <row r="123" spans="1:8" x14ac:dyDescent="0.2">
      <c r="A123" s="100"/>
      <c r="B123" s="101" t="s">
        <v>368</v>
      </c>
      <c r="C123" s="34" t="s">
        <v>288</v>
      </c>
      <c r="D123" s="102">
        <v>22860.333333333332</v>
      </c>
      <c r="E123" s="103">
        <v>345</v>
      </c>
      <c r="F123" s="102">
        <v>3380.95</v>
      </c>
      <c r="G123" s="102">
        <v>55000123</v>
      </c>
      <c r="H123" s="104">
        <v>384</v>
      </c>
    </row>
    <row r="124" spans="1:8" x14ac:dyDescent="0.2">
      <c r="A124" s="100"/>
      <c r="B124" s="101" t="s">
        <v>369</v>
      </c>
      <c r="C124" s="34" t="s">
        <v>286</v>
      </c>
      <c r="D124" s="102">
        <v>582.75</v>
      </c>
      <c r="E124" s="103">
        <v>23</v>
      </c>
      <c r="F124" s="102">
        <v>0</v>
      </c>
      <c r="G124" s="38"/>
      <c r="H124" s="104"/>
    </row>
    <row r="125" spans="1:8" x14ac:dyDescent="0.2">
      <c r="A125" s="100"/>
      <c r="B125" s="101" t="s">
        <v>370</v>
      </c>
      <c r="C125" s="34" t="s">
        <v>286</v>
      </c>
      <c r="D125" s="102">
        <v>891.91666666666663</v>
      </c>
      <c r="E125" s="103">
        <v>14</v>
      </c>
      <c r="F125" s="102">
        <v>410.9</v>
      </c>
      <c r="G125" s="102">
        <v>3800450</v>
      </c>
      <c r="H125" s="104">
        <v>78</v>
      </c>
    </row>
    <row r="126" spans="1:8" x14ac:dyDescent="0.2">
      <c r="A126" s="100"/>
      <c r="B126" s="101" t="s">
        <v>371</v>
      </c>
      <c r="C126" s="34" t="s">
        <v>286</v>
      </c>
      <c r="D126" s="102">
        <v>455.16666666666669</v>
      </c>
      <c r="E126" s="103"/>
      <c r="F126" s="102">
        <v>0</v>
      </c>
      <c r="G126" s="38"/>
      <c r="H126" s="104"/>
    </row>
    <row r="127" spans="1:8" ht="14.45" customHeight="1" x14ac:dyDescent="0.2">
      <c r="A127" s="100"/>
      <c r="B127" s="101" t="s">
        <v>372</v>
      </c>
      <c r="C127" s="34" t="s">
        <v>286</v>
      </c>
      <c r="D127" s="102">
        <v>534.08333333333337</v>
      </c>
      <c r="E127" s="103"/>
      <c r="F127" s="102">
        <v>235.18333333333334</v>
      </c>
      <c r="G127" s="102">
        <v>754000</v>
      </c>
      <c r="H127" s="104">
        <v>29</v>
      </c>
    </row>
    <row r="128" spans="1:8" x14ac:dyDescent="0.2">
      <c r="A128" s="100"/>
      <c r="B128" s="101" t="s">
        <v>373</v>
      </c>
      <c r="C128" s="34" t="s">
        <v>290</v>
      </c>
      <c r="D128" s="102">
        <v>0.16666666666666666</v>
      </c>
      <c r="E128" s="103"/>
      <c r="F128" s="102">
        <v>4.9666666666666668</v>
      </c>
      <c r="G128" s="38"/>
      <c r="H128" s="104"/>
    </row>
    <row r="129" spans="1:8" x14ac:dyDescent="0.2">
      <c r="A129" s="100"/>
      <c r="B129" s="101" t="s">
        <v>374</v>
      </c>
      <c r="C129" s="34" t="s">
        <v>290</v>
      </c>
      <c r="D129" s="102">
        <v>0.83333333333333337</v>
      </c>
      <c r="E129" s="103"/>
      <c r="F129" s="102">
        <v>0</v>
      </c>
      <c r="G129" s="38"/>
      <c r="H129" s="104"/>
    </row>
    <row r="130" spans="1:8" x14ac:dyDescent="0.2">
      <c r="A130" s="100"/>
      <c r="B130" s="101" t="s">
        <v>8</v>
      </c>
      <c r="C130" s="34" t="s">
        <v>286</v>
      </c>
      <c r="D130" s="102">
        <v>1527.0833333333333</v>
      </c>
      <c r="E130" s="103">
        <v>137</v>
      </c>
      <c r="F130" s="102">
        <v>0</v>
      </c>
      <c r="G130" s="38"/>
      <c r="H130" s="104"/>
    </row>
    <row r="131" spans="1:8" x14ac:dyDescent="0.2">
      <c r="A131" s="100"/>
      <c r="B131" s="101" t="s">
        <v>375</v>
      </c>
      <c r="C131" s="34" t="s">
        <v>286</v>
      </c>
      <c r="D131" s="102">
        <v>304</v>
      </c>
      <c r="E131" s="103"/>
      <c r="F131" s="102">
        <v>0</v>
      </c>
      <c r="G131" s="38"/>
      <c r="H131" s="104"/>
    </row>
    <row r="132" spans="1:8" x14ac:dyDescent="0.2">
      <c r="A132" s="100"/>
      <c r="B132" s="101" t="s">
        <v>376</v>
      </c>
      <c r="C132" s="34" t="s">
        <v>286</v>
      </c>
      <c r="D132" s="102">
        <v>84.333333333333329</v>
      </c>
      <c r="E132" s="103"/>
      <c r="F132" s="102">
        <v>0</v>
      </c>
      <c r="G132" s="38"/>
      <c r="H132" s="104"/>
    </row>
    <row r="133" spans="1:8" x14ac:dyDescent="0.2">
      <c r="A133" s="100"/>
      <c r="B133" s="101" t="s">
        <v>377</v>
      </c>
      <c r="C133" s="34" t="s">
        <v>286</v>
      </c>
      <c r="D133" s="102">
        <v>1471.6666666666667</v>
      </c>
      <c r="E133" s="103"/>
      <c r="F133" s="102">
        <v>2604.1333333333332</v>
      </c>
      <c r="G133" s="102">
        <v>11560000</v>
      </c>
      <c r="H133" s="104">
        <v>540</v>
      </c>
    </row>
    <row r="134" spans="1:8" ht="12" customHeight="1" x14ac:dyDescent="0.2">
      <c r="A134" s="100"/>
      <c r="B134" s="101" t="s">
        <v>378</v>
      </c>
      <c r="C134" s="34" t="s">
        <v>288</v>
      </c>
      <c r="D134" s="102">
        <v>23414.333333333332</v>
      </c>
      <c r="E134" s="103"/>
      <c r="F134" s="102">
        <v>0</v>
      </c>
      <c r="G134" s="38"/>
      <c r="H134" s="104"/>
    </row>
    <row r="135" spans="1:8" x14ac:dyDescent="0.2">
      <c r="A135" s="100"/>
      <c r="B135" s="101" t="s">
        <v>379</v>
      </c>
      <c r="C135" s="34" t="s">
        <v>288</v>
      </c>
      <c r="D135" s="102">
        <v>30392</v>
      </c>
      <c r="E135" s="103">
        <v>925</v>
      </c>
      <c r="F135" s="102">
        <v>6305.35</v>
      </c>
      <c r="G135" s="102">
        <v>83678000</v>
      </c>
      <c r="H135" s="104">
        <v>340</v>
      </c>
    </row>
    <row r="136" spans="1:8" x14ac:dyDescent="0.2">
      <c r="A136" s="100"/>
      <c r="B136" s="101" t="s">
        <v>380</v>
      </c>
      <c r="C136" s="34" t="s">
        <v>288</v>
      </c>
      <c r="D136" s="102">
        <v>83.5</v>
      </c>
      <c r="E136" s="103">
        <v>1</v>
      </c>
      <c r="F136" s="102">
        <v>0</v>
      </c>
      <c r="G136" s="38"/>
      <c r="H136" s="104"/>
    </row>
    <row r="137" spans="1:8" x14ac:dyDescent="0.2">
      <c r="A137" s="100"/>
      <c r="B137" s="101" t="s">
        <v>381</v>
      </c>
      <c r="C137" s="34" t="s">
        <v>286</v>
      </c>
      <c r="D137" s="102">
        <v>36.166666666666664</v>
      </c>
      <c r="E137" s="103"/>
      <c r="F137" s="102">
        <v>50.833333333333336</v>
      </c>
      <c r="G137" s="38"/>
      <c r="H137" s="104">
        <v>49</v>
      </c>
    </row>
    <row r="138" spans="1:8" x14ac:dyDescent="0.2">
      <c r="A138" s="100"/>
      <c r="B138" s="101" t="s">
        <v>382</v>
      </c>
      <c r="C138" s="34" t="s">
        <v>289</v>
      </c>
      <c r="D138" s="102">
        <v>551.41666666666663</v>
      </c>
      <c r="E138" s="103">
        <v>6</v>
      </c>
      <c r="F138" s="102">
        <v>55.7</v>
      </c>
      <c r="G138" s="102">
        <v>5700</v>
      </c>
      <c r="H138" s="104">
        <v>6</v>
      </c>
    </row>
    <row r="139" spans="1:8" x14ac:dyDescent="0.2">
      <c r="A139" s="100"/>
      <c r="B139" s="101" t="s">
        <v>383</v>
      </c>
      <c r="C139" s="34" t="s">
        <v>286</v>
      </c>
      <c r="D139" s="102">
        <v>24710.333333333332</v>
      </c>
      <c r="E139" s="103">
        <v>391</v>
      </c>
      <c r="F139" s="102">
        <v>4035.3333333333335</v>
      </c>
      <c r="G139" s="102">
        <v>1140000</v>
      </c>
      <c r="H139" s="104">
        <v>1076</v>
      </c>
    </row>
    <row r="140" spans="1:8" ht="14.45" customHeight="1" x14ac:dyDescent="0.2">
      <c r="A140" s="100"/>
    </row>
    <row r="141" spans="1:8" x14ac:dyDescent="0.2">
      <c r="A141" s="100"/>
      <c r="B141" s="34" t="s">
        <v>384</v>
      </c>
    </row>
    <row r="142" spans="1:8" x14ac:dyDescent="0.2">
      <c r="A142" s="100"/>
    </row>
    <row r="143" spans="1:8" x14ac:dyDescent="0.2">
      <c r="A143" s="100"/>
    </row>
    <row r="144" spans="1:8" x14ac:dyDescent="0.2">
      <c r="A144" s="100"/>
    </row>
    <row r="145" spans="1:1" ht="14.45" customHeight="1" x14ac:dyDescent="0.2">
      <c r="A145" s="100"/>
    </row>
    <row r="146" spans="1:1" x14ac:dyDescent="0.2">
      <c r="A146" s="100"/>
    </row>
    <row r="147" spans="1:1" ht="12" customHeight="1" x14ac:dyDescent="0.2">
      <c r="A147" s="100"/>
    </row>
    <row r="148" spans="1:1" x14ac:dyDescent="0.2">
      <c r="A148" s="100"/>
    </row>
    <row r="149" spans="1:1" x14ac:dyDescent="0.2">
      <c r="A149" s="100"/>
    </row>
    <row r="150" spans="1:1" ht="14.45" customHeight="1" x14ac:dyDescent="0.2">
      <c r="A150" s="100"/>
    </row>
    <row r="151" spans="1:1" ht="12" customHeight="1" x14ac:dyDescent="0.2">
      <c r="A151" s="100"/>
    </row>
    <row r="152" spans="1:1" x14ac:dyDescent="0.2">
      <c r="A152" s="100"/>
    </row>
    <row r="153" spans="1:1" x14ac:dyDescent="0.2">
      <c r="A153" s="100"/>
    </row>
    <row r="154" spans="1:1" x14ac:dyDescent="0.2">
      <c r="A154" s="100"/>
    </row>
    <row r="155" spans="1:1" x14ac:dyDescent="0.2">
      <c r="A155" s="100"/>
    </row>
    <row r="156" spans="1:1" ht="12" customHeight="1" x14ac:dyDescent="0.2">
      <c r="A156" s="100"/>
    </row>
    <row r="157" spans="1:1" x14ac:dyDescent="0.2">
      <c r="A157" s="100"/>
    </row>
    <row r="158" spans="1:1" x14ac:dyDescent="0.2">
      <c r="A158" s="100"/>
    </row>
    <row r="159" spans="1:1" x14ac:dyDescent="0.2">
      <c r="A159" s="100"/>
    </row>
    <row r="160" spans="1:1" x14ac:dyDescent="0.2">
      <c r="A160" s="100"/>
    </row>
    <row r="161" spans="1:1" ht="12" customHeight="1" x14ac:dyDescent="0.2">
      <c r="A161" s="100"/>
    </row>
    <row r="162" spans="1:1" x14ac:dyDescent="0.2">
      <c r="A162" s="100"/>
    </row>
    <row r="163" spans="1:1" x14ac:dyDescent="0.2">
      <c r="A163" s="100"/>
    </row>
    <row r="164" spans="1:1" x14ac:dyDescent="0.2">
      <c r="A164" s="100"/>
    </row>
    <row r="165" spans="1:1" x14ac:dyDescent="0.2">
      <c r="A165" s="100"/>
    </row>
    <row r="166" spans="1:1" x14ac:dyDescent="0.2">
      <c r="A166" s="100"/>
    </row>
    <row r="167" spans="1:1" x14ac:dyDescent="0.2">
      <c r="A167" s="100"/>
    </row>
    <row r="168" spans="1:1" x14ac:dyDescent="0.2">
      <c r="A168" s="100"/>
    </row>
    <row r="169" spans="1:1" x14ac:dyDescent="0.2">
      <c r="A169" s="100"/>
    </row>
    <row r="170" spans="1:1" x14ac:dyDescent="0.2">
      <c r="A170" s="100"/>
    </row>
    <row r="171" spans="1:1" x14ac:dyDescent="0.2">
      <c r="A171" s="100"/>
    </row>
    <row r="172" spans="1:1" x14ac:dyDescent="0.2">
      <c r="A172" s="100"/>
    </row>
    <row r="173" spans="1:1" x14ac:dyDescent="0.2">
      <c r="A173" s="100"/>
    </row>
    <row r="174" spans="1:1" ht="12" customHeight="1" x14ac:dyDescent="0.2">
      <c r="A174" s="100"/>
    </row>
    <row r="175" spans="1:1" x14ac:dyDescent="0.2">
      <c r="A175" s="100"/>
    </row>
    <row r="176" spans="1:1" x14ac:dyDescent="0.2">
      <c r="A176" s="100"/>
    </row>
    <row r="177" spans="1:1" x14ac:dyDescent="0.2">
      <c r="A177" s="100"/>
    </row>
    <row r="178" spans="1:1" ht="14.45" customHeight="1" x14ac:dyDescent="0.2">
      <c r="A178" s="100"/>
    </row>
    <row r="179" spans="1:1" x14ac:dyDescent="0.2">
      <c r="A179" s="100"/>
    </row>
    <row r="180" spans="1:1" x14ac:dyDescent="0.2">
      <c r="A180" s="100"/>
    </row>
    <row r="181" spans="1:1" x14ac:dyDescent="0.2">
      <c r="A181" s="100"/>
    </row>
    <row r="182" spans="1:1" x14ac:dyDescent="0.2">
      <c r="A182" s="100"/>
    </row>
    <row r="183" spans="1:1" x14ac:dyDescent="0.2">
      <c r="A183" s="100"/>
    </row>
    <row r="184" spans="1:1" x14ac:dyDescent="0.2">
      <c r="A184" s="100"/>
    </row>
    <row r="185" spans="1:1" x14ac:dyDescent="0.2">
      <c r="A185" s="100"/>
    </row>
    <row r="186" spans="1:1" x14ac:dyDescent="0.2">
      <c r="A186" s="100"/>
    </row>
    <row r="187" spans="1:1" ht="14.45" customHeight="1" x14ac:dyDescent="0.2">
      <c r="A187" s="100"/>
    </row>
    <row r="188" spans="1:1" x14ac:dyDescent="0.2">
      <c r="A188" s="100"/>
    </row>
    <row r="189" spans="1:1" ht="14.45" customHeight="1" x14ac:dyDescent="0.2">
      <c r="A189" s="100"/>
    </row>
    <row r="190" spans="1:1" x14ac:dyDescent="0.2">
      <c r="A190" s="100"/>
    </row>
    <row r="191" spans="1:1" x14ac:dyDescent="0.2">
      <c r="A191" s="100"/>
    </row>
    <row r="192" spans="1:1" x14ac:dyDescent="0.2">
      <c r="A192" s="100"/>
    </row>
    <row r="193" spans="1:1" ht="14.45" customHeight="1" x14ac:dyDescent="0.2">
      <c r="A193" s="100"/>
    </row>
    <row r="194" spans="1:1" ht="14.45" customHeight="1" x14ac:dyDescent="0.2">
      <c r="A194" s="100"/>
    </row>
    <row r="195" spans="1:1" x14ac:dyDescent="0.2">
      <c r="A195" s="100"/>
    </row>
    <row r="196" spans="1:1" x14ac:dyDescent="0.2">
      <c r="A196" s="100"/>
    </row>
    <row r="197" spans="1:1" x14ac:dyDescent="0.2">
      <c r="A197" s="100"/>
    </row>
    <row r="198" spans="1:1" x14ac:dyDescent="0.2">
      <c r="A198" s="100"/>
    </row>
    <row r="199" spans="1:1" ht="14.45" customHeight="1" x14ac:dyDescent="0.2">
      <c r="A199" s="100"/>
    </row>
    <row r="200" spans="1:1" x14ac:dyDescent="0.2">
      <c r="A200" s="100"/>
    </row>
    <row r="201" spans="1:1" ht="14.45" customHeight="1" x14ac:dyDescent="0.2">
      <c r="A201" s="100"/>
    </row>
    <row r="202" spans="1:1" x14ac:dyDescent="0.2">
      <c r="A202" s="100"/>
    </row>
    <row r="203" spans="1:1" x14ac:dyDescent="0.2">
      <c r="A203" s="100"/>
    </row>
    <row r="204" spans="1:1" x14ac:dyDescent="0.2">
      <c r="A204" s="100"/>
    </row>
    <row r="205" spans="1:1" x14ac:dyDescent="0.2">
      <c r="A205" s="100"/>
    </row>
    <row r="206" spans="1:1" x14ac:dyDescent="0.2">
      <c r="A206" s="100"/>
    </row>
    <row r="207" spans="1:1" x14ac:dyDescent="0.2">
      <c r="A207" s="100"/>
    </row>
    <row r="208" spans="1:1" ht="12" customHeight="1" x14ac:dyDescent="0.2">
      <c r="A208" s="100"/>
    </row>
    <row r="209" spans="1:1" ht="14.45" customHeight="1" x14ac:dyDescent="0.2">
      <c r="A209" s="100"/>
    </row>
    <row r="210" spans="1:1" ht="12" customHeight="1" x14ac:dyDescent="0.2">
      <c r="A210" s="100"/>
    </row>
    <row r="211" spans="1:1" x14ac:dyDescent="0.2">
      <c r="A211" s="100"/>
    </row>
    <row r="212" spans="1:1" x14ac:dyDescent="0.2">
      <c r="A212" s="100"/>
    </row>
    <row r="213" spans="1:1" ht="12" customHeight="1" x14ac:dyDescent="0.2">
      <c r="A213" s="100"/>
    </row>
    <row r="214" spans="1:1" ht="12" customHeight="1" x14ac:dyDescent="0.2">
      <c r="A214" s="100"/>
    </row>
    <row r="215" spans="1:1" ht="14.45" customHeight="1" x14ac:dyDescent="0.2">
      <c r="A215" s="100"/>
    </row>
    <row r="216" spans="1:1" x14ac:dyDescent="0.2">
      <c r="A216" s="100"/>
    </row>
    <row r="217" spans="1:1" ht="14.45" customHeight="1" x14ac:dyDescent="0.2">
      <c r="A217" s="100"/>
    </row>
    <row r="218" spans="1:1" x14ac:dyDescent="0.2">
      <c r="A218" s="100"/>
    </row>
    <row r="219" spans="1:1" x14ac:dyDescent="0.2">
      <c r="A219" s="100"/>
    </row>
    <row r="220" spans="1:1" x14ac:dyDescent="0.2">
      <c r="A220" s="100"/>
    </row>
    <row r="221" spans="1:1" x14ac:dyDescent="0.2">
      <c r="A221" s="100"/>
    </row>
    <row r="222" spans="1:1" ht="12" customHeight="1" x14ac:dyDescent="0.2">
      <c r="A222" s="100"/>
    </row>
    <row r="223" spans="1:1" x14ac:dyDescent="0.2">
      <c r="A223" s="100"/>
    </row>
    <row r="224" spans="1:1" x14ac:dyDescent="0.2">
      <c r="A224" s="100"/>
    </row>
    <row r="225" spans="1:1" x14ac:dyDescent="0.2">
      <c r="A225" s="100"/>
    </row>
    <row r="226" spans="1:1" x14ac:dyDescent="0.2">
      <c r="A226" s="100"/>
    </row>
    <row r="227" spans="1:1" x14ac:dyDescent="0.2">
      <c r="A227" s="100"/>
    </row>
    <row r="228" spans="1:1" x14ac:dyDescent="0.2">
      <c r="A228" s="100"/>
    </row>
    <row r="229" spans="1:1" ht="14.45" customHeight="1" x14ac:dyDescent="0.2">
      <c r="A229" s="100"/>
    </row>
    <row r="230" spans="1:1" x14ac:dyDescent="0.2">
      <c r="A230" s="100"/>
    </row>
    <row r="231" spans="1:1" x14ac:dyDescent="0.2">
      <c r="A231" s="100"/>
    </row>
    <row r="232" spans="1:1" x14ac:dyDescent="0.2">
      <c r="A232" s="100"/>
    </row>
    <row r="233" spans="1:1" x14ac:dyDescent="0.2">
      <c r="A233" s="100"/>
    </row>
    <row r="234" spans="1:1" x14ac:dyDescent="0.2">
      <c r="A234" s="100"/>
    </row>
    <row r="235" spans="1:1" x14ac:dyDescent="0.2">
      <c r="A235" s="100"/>
    </row>
    <row r="236" spans="1:1" x14ac:dyDescent="0.2">
      <c r="A236" s="100"/>
    </row>
    <row r="237" spans="1:1" x14ac:dyDescent="0.2">
      <c r="A237" s="100"/>
    </row>
    <row r="238" spans="1:1" ht="12" customHeight="1" x14ac:dyDescent="0.2">
      <c r="A238" s="100"/>
    </row>
    <row r="239" spans="1:1" x14ac:dyDescent="0.2">
      <c r="A239" s="100"/>
    </row>
    <row r="240" spans="1:1" x14ac:dyDescent="0.2">
      <c r="A240" s="100"/>
    </row>
    <row r="242" ht="12" customHeight="1" x14ac:dyDescent="0.2"/>
    <row r="251" ht="12" customHeight="1" x14ac:dyDescent="0.2"/>
  </sheetData>
  <mergeCells count="21">
    <mergeCell ref="B39:C39"/>
    <mergeCell ref="J39:K39"/>
    <mergeCell ref="B35:C35"/>
    <mergeCell ref="J35:K35"/>
    <mergeCell ref="B36:C36"/>
    <mergeCell ref="J36:K36"/>
    <mergeCell ref="B37:C37"/>
    <mergeCell ref="J37:K37"/>
    <mergeCell ref="D31:H31"/>
    <mergeCell ref="L31:P31"/>
    <mergeCell ref="B33:C33"/>
    <mergeCell ref="J33:K33"/>
    <mergeCell ref="B34:C34"/>
    <mergeCell ref="J34:K34"/>
    <mergeCell ref="C18:G18"/>
    <mergeCell ref="H18:L18"/>
    <mergeCell ref="F8:I8"/>
    <mergeCell ref="F9:I9"/>
    <mergeCell ref="F10:I10"/>
    <mergeCell ref="F11:I11"/>
    <mergeCell ref="F14:I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F27" sqref="F27"/>
    </sheetView>
  </sheetViews>
  <sheetFormatPr defaultRowHeight="15" x14ac:dyDescent="0.25"/>
  <cols>
    <col min="1" max="1" width="16.42578125" customWidth="1"/>
  </cols>
  <sheetData>
    <row r="1" spans="1:3" x14ac:dyDescent="0.25">
      <c r="A1" s="129"/>
      <c r="B1" s="122" t="s">
        <v>428</v>
      </c>
      <c r="C1" s="122" t="s">
        <v>429</v>
      </c>
    </row>
    <row r="2" spans="1:3" x14ac:dyDescent="0.25">
      <c r="A2" s="121" t="s">
        <v>296</v>
      </c>
      <c r="B2" s="122" t="s">
        <v>399</v>
      </c>
      <c r="C2" s="122" t="s">
        <v>400</v>
      </c>
    </row>
    <row r="3" spans="1:3" x14ac:dyDescent="0.25">
      <c r="A3" s="123" t="s">
        <v>303</v>
      </c>
      <c r="B3" s="124" t="s">
        <v>401</v>
      </c>
      <c r="C3" s="124" t="s">
        <v>402</v>
      </c>
    </row>
    <row r="4" spans="1:3" x14ac:dyDescent="0.25">
      <c r="A4" s="125" t="s">
        <v>306</v>
      </c>
      <c r="B4" s="122" t="s">
        <v>403</v>
      </c>
      <c r="C4" s="122" t="s">
        <v>404</v>
      </c>
    </row>
    <row r="5" spans="1:3" x14ac:dyDescent="0.25">
      <c r="A5" s="123" t="s">
        <v>308</v>
      </c>
      <c r="B5" s="124" t="s">
        <v>405</v>
      </c>
      <c r="C5" s="124" t="s">
        <v>406</v>
      </c>
    </row>
    <row r="6" spans="1:3" x14ac:dyDescent="0.25">
      <c r="A6" s="125" t="s">
        <v>407</v>
      </c>
      <c r="B6" s="122" t="s">
        <v>408</v>
      </c>
      <c r="C6" s="126" t="s">
        <v>409</v>
      </c>
    </row>
    <row r="7" spans="1:3" x14ac:dyDescent="0.25">
      <c r="A7" s="127" t="s">
        <v>313</v>
      </c>
      <c r="B7" s="122" t="s">
        <v>410</v>
      </c>
      <c r="C7" s="122" t="s">
        <v>411</v>
      </c>
    </row>
    <row r="8" spans="1:3" x14ac:dyDescent="0.25">
      <c r="A8" s="125" t="s">
        <v>326</v>
      </c>
      <c r="B8" s="122" t="s">
        <v>412</v>
      </c>
      <c r="C8" s="122" t="s">
        <v>413</v>
      </c>
    </row>
    <row r="9" spans="1:3" x14ac:dyDescent="0.25">
      <c r="A9" s="125" t="s">
        <v>328</v>
      </c>
      <c r="B9" s="122" t="s">
        <v>414</v>
      </c>
      <c r="C9" s="122" t="s">
        <v>411</v>
      </c>
    </row>
    <row r="10" spans="1:3" x14ac:dyDescent="0.25">
      <c r="A10" s="128" t="s">
        <v>427</v>
      </c>
      <c r="B10" s="122" t="s">
        <v>425</v>
      </c>
      <c r="C10" s="122" t="s">
        <v>426</v>
      </c>
    </row>
    <row r="11" spans="1:3" x14ac:dyDescent="0.25">
      <c r="A11" s="125" t="s">
        <v>4</v>
      </c>
      <c r="B11" s="122" t="s">
        <v>415</v>
      </c>
      <c r="C11" s="122" t="s">
        <v>411</v>
      </c>
    </row>
    <row r="12" spans="1:3" x14ac:dyDescent="0.25">
      <c r="A12" s="125" t="s">
        <v>5</v>
      </c>
      <c r="B12" s="122" t="s">
        <v>416</v>
      </c>
      <c r="C12" s="122" t="s">
        <v>417</v>
      </c>
    </row>
    <row r="13" spans="1:3" x14ac:dyDescent="0.25">
      <c r="A13" s="121" t="s">
        <v>359</v>
      </c>
      <c r="B13" s="122" t="s">
        <v>418</v>
      </c>
      <c r="C13" s="122" t="s">
        <v>419</v>
      </c>
    </row>
    <row r="14" spans="1:3" x14ac:dyDescent="0.25">
      <c r="A14" s="125" t="s">
        <v>8</v>
      </c>
      <c r="B14" s="122" t="s">
        <v>420</v>
      </c>
      <c r="C14" s="122" t="s">
        <v>421</v>
      </c>
    </row>
    <row r="15" spans="1:3" x14ac:dyDescent="0.25">
      <c r="A15" s="125" t="s">
        <v>9</v>
      </c>
      <c r="B15" s="122" t="s">
        <v>422</v>
      </c>
      <c r="C15" s="122" t="s">
        <v>423</v>
      </c>
    </row>
    <row r="16" spans="1:3" x14ac:dyDescent="0.25">
      <c r="A16" s="125" t="s">
        <v>10</v>
      </c>
      <c r="B16" s="122" t="s">
        <v>424</v>
      </c>
      <c r="C16" s="122"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Offer Summary</vt:lpstr>
      <vt:lpstr>CLIN Summary</vt:lpstr>
      <vt:lpstr>Base Contract_Op1_Op2</vt:lpstr>
      <vt:lpstr>Op3_Op4_Op5</vt:lpstr>
      <vt:lpstr>Labour</vt:lpstr>
      <vt:lpstr>Material</vt:lpstr>
      <vt:lpstr>Travel</vt:lpstr>
      <vt:lpstr>ODC</vt:lpstr>
      <vt:lpstr>Rates</vt:lpstr>
      <vt:lpstr>Scenario</vt:lpstr>
      <vt:lpstr>NATO currencies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2020-07-06T16:13:20Z</dcterms:modified>
</cp:coreProperties>
</file>