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Instructions" sheetId="13" r:id="rId1"/>
    <sheet name="Offer Summary" sheetId="12" r:id="rId2"/>
    <sheet name="CLIN Summary" sheetId="15" r:id="rId3"/>
    <sheet name="Base Contract_Op1_Op2" sheetId="6" r:id="rId4"/>
    <sheet name="Op3_Op4_Op5" sheetId="9" r:id="rId5"/>
    <sheet name="Op6_Op7_Op8" sheetId="4" r:id="rId6"/>
    <sheet name="Labour" sheetId="18" r:id="rId7"/>
    <sheet name="Material" sheetId="19" r:id="rId8"/>
    <sheet name="Travel" sheetId="20" r:id="rId9"/>
    <sheet name="ODC" sheetId="21" r:id="rId10"/>
    <sheet name="Rates" sheetId="22" r:id="rId11"/>
    <sheet name="Scenario" sheetId="14" r:id="rId12"/>
    <sheet name="NATO currencies" sheetId="17" state="hidden" r:id="rId13"/>
  </sheets>
  <externalReferences>
    <externalReference r:id="rId14"/>
    <externalReference r:id="rId15"/>
  </externalReferences>
  <definedNames>
    <definedName name="Clin_List">'[1]CLIN Detail list'!$A$8:$A$63</definedName>
    <definedName name="rngCurrencies">[2]Settings!$A$2:$A$19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18" l="1" a="1"/>
  <c r="Y8" i="18"/>
  <c r="AA8" i="18"/>
  <c r="Y12" i="18" a="1"/>
  <c r="Y12" i="18"/>
  <c r="Y11" i="18" a="1"/>
  <c r="Y11" i="18"/>
  <c r="Y10" i="18" a="1"/>
  <c r="Y10" i="18"/>
  <c r="Y9" i="18" a="1"/>
  <c r="Y9" i="18"/>
  <c r="Y7" i="18" a="1"/>
  <c r="Y7" i="18"/>
  <c r="Y6" i="18" a="1"/>
  <c r="Y6" i="18"/>
  <c r="Y5" i="18" a="1"/>
  <c r="Y5" i="18"/>
  <c r="Y4" i="18" a="1"/>
  <c r="Y4" i="18"/>
  <c r="Z8" i="19" a="1"/>
  <c r="Z8" i="19"/>
  <c r="Z12" i="19" a="1"/>
  <c r="Z12" i="19"/>
  <c r="Z11" i="19" a="1"/>
  <c r="Z11" i="19"/>
  <c r="Z10" i="19" a="1"/>
  <c r="Z10" i="19"/>
  <c r="Z9" i="19" a="1"/>
  <c r="Z9" i="19"/>
  <c r="Z7" i="19" a="1"/>
  <c r="Z7" i="19"/>
  <c r="Z6" i="19" a="1"/>
  <c r="Z6" i="19"/>
  <c r="Z5" i="19" a="1"/>
  <c r="Z5" i="19"/>
  <c r="Z4" i="19" a="1"/>
  <c r="Z4" i="19"/>
  <c r="K7" i="20"/>
  <c r="K9" i="20"/>
  <c r="K8" i="20"/>
  <c r="K6" i="20"/>
  <c r="K5" i="20"/>
  <c r="K4" i="20"/>
  <c r="J6" i="21"/>
  <c r="J5" i="21"/>
  <c r="J4" i="21"/>
  <c r="S5" i="9"/>
  <c r="S7" i="9"/>
  <c r="S6" i="9"/>
  <c r="S4" i="9"/>
  <c r="O7" i="9"/>
  <c r="O6" i="9"/>
  <c r="O5" i="9"/>
  <c r="O4" i="9"/>
  <c r="K5" i="9"/>
  <c r="K6" i="9"/>
  <c r="K7" i="9"/>
  <c r="K4" i="9"/>
  <c r="K10" i="20"/>
  <c r="AB8" i="18"/>
  <c r="AA6" i="18"/>
  <c r="AB6" i="18"/>
  <c r="AA11" i="18"/>
  <c r="AB11" i="18"/>
  <c r="AA7" i="18"/>
  <c r="AB7" i="18"/>
  <c r="AA12" i="18"/>
  <c r="AB12" i="18"/>
  <c r="AA4" i="18"/>
  <c r="AB4" i="18"/>
  <c r="AA9" i="18"/>
  <c r="AB9" i="18"/>
  <c r="AA5" i="18"/>
  <c r="AB5" i="18"/>
  <c r="AA10" i="18"/>
  <c r="AB10" i="18"/>
  <c r="AA8" i="19"/>
  <c r="AB8" i="19"/>
  <c r="AA6" i="19"/>
  <c r="AB6" i="19"/>
  <c r="AA11" i="19"/>
  <c r="AB11" i="19"/>
  <c r="AA7" i="19"/>
  <c r="AB7" i="19"/>
  <c r="AA12" i="19"/>
  <c r="AB12" i="19"/>
  <c r="AA4" i="19"/>
  <c r="AB4" i="19"/>
  <c r="AA9" i="19"/>
  <c r="AB9" i="19"/>
  <c r="AA5" i="19"/>
  <c r="AB5" i="19"/>
  <c r="AA10" i="19"/>
  <c r="AB10" i="19"/>
  <c r="J7" i="21"/>
  <c r="AB13" i="18"/>
  <c r="AB13" i="19"/>
  <c r="G32" i="15"/>
  <c r="G31" i="15"/>
  <c r="G30" i="15"/>
  <c r="G29" i="15"/>
  <c r="G28" i="15"/>
  <c r="G27" i="15"/>
  <c r="G26" i="15"/>
  <c r="G25" i="15"/>
  <c r="G24" i="15"/>
  <c r="G23" i="15"/>
  <c r="G22" i="15"/>
  <c r="E32" i="15"/>
  <c r="E31" i="15"/>
  <c r="E30" i="15"/>
  <c r="E29" i="15"/>
  <c r="E28" i="15"/>
  <c r="E27" i="15"/>
  <c r="E26" i="15"/>
  <c r="E25" i="15"/>
  <c r="E24" i="15"/>
  <c r="E23" i="15"/>
  <c r="E22" i="15"/>
  <c r="C23" i="15"/>
  <c r="C24" i="15"/>
  <c r="C25" i="15"/>
  <c r="C26" i="15"/>
  <c r="C27" i="15"/>
  <c r="C28" i="15"/>
  <c r="C29" i="15"/>
  <c r="C30" i="15"/>
  <c r="C31" i="15"/>
  <c r="C32" i="15"/>
  <c r="C22" i="15"/>
  <c r="G14" i="15"/>
  <c r="G13" i="15"/>
  <c r="G12" i="15"/>
  <c r="G11" i="15"/>
  <c r="G10" i="15"/>
  <c r="G9" i="15"/>
  <c r="G8" i="15"/>
  <c r="G7" i="15"/>
  <c r="G6" i="15"/>
  <c r="G5" i="15"/>
  <c r="G4" i="15"/>
  <c r="G3" i="15"/>
  <c r="E14" i="15"/>
  <c r="E13" i="15"/>
  <c r="E12" i="15"/>
  <c r="E11" i="15"/>
  <c r="E10" i="15"/>
  <c r="E9" i="15"/>
  <c r="E8" i="15"/>
  <c r="E7" i="15"/>
  <c r="E6" i="15"/>
  <c r="E5" i="15"/>
  <c r="E4" i="15"/>
  <c r="E3" i="15"/>
  <c r="C14" i="15"/>
  <c r="C13" i="15"/>
  <c r="C12" i="15"/>
  <c r="C11" i="15"/>
  <c r="C10" i="15"/>
  <c r="C9" i="15"/>
  <c r="C8" i="15"/>
  <c r="C7" i="15"/>
  <c r="C6" i="15"/>
  <c r="C5" i="15"/>
  <c r="C4" i="15"/>
  <c r="C3" i="15"/>
  <c r="D11" i="12"/>
  <c r="D6" i="12"/>
  <c r="S8" i="4"/>
  <c r="O8" i="4"/>
  <c r="K8"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8" i="4"/>
  <c r="K49"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1" i="4"/>
  <c r="K10" i="4"/>
  <c r="K9" i="4"/>
  <c r="K7" i="4"/>
  <c r="K6" i="4"/>
  <c r="K5" i="4"/>
  <c r="K4" i="4"/>
  <c r="K3" i="4"/>
  <c r="S101" i="4"/>
  <c r="S100" i="4"/>
  <c r="S99" i="4"/>
  <c r="S98" i="4"/>
  <c r="S97" i="4"/>
  <c r="S96" i="4"/>
  <c r="S95" i="4"/>
  <c r="S94" i="4"/>
  <c r="S93" i="4"/>
  <c r="S92" i="4"/>
  <c r="S91" i="4"/>
  <c r="S90" i="4"/>
  <c r="S89" i="4"/>
  <c r="S88" i="4"/>
  <c r="S87" i="4"/>
  <c r="S86" i="4"/>
  <c r="S85" i="4"/>
  <c r="S84" i="4"/>
  <c r="S83" i="4"/>
  <c r="S82" i="4"/>
  <c r="S81" i="4"/>
  <c r="S80" i="4"/>
  <c r="S79" i="4"/>
  <c r="S78" i="4"/>
  <c r="S77" i="4"/>
  <c r="S76" i="4"/>
  <c r="S74" i="4"/>
  <c r="S73" i="4"/>
  <c r="S72" i="4"/>
  <c r="S71" i="4"/>
  <c r="S70" i="4"/>
  <c r="S69" i="4"/>
  <c r="S68" i="4"/>
  <c r="S67" i="4"/>
  <c r="S66" i="4"/>
  <c r="S65" i="4"/>
  <c r="S64" i="4"/>
  <c r="S63" i="4"/>
  <c r="S62" i="4"/>
  <c r="S61" i="4"/>
  <c r="S60" i="4"/>
  <c r="S59" i="4"/>
  <c r="S58" i="4"/>
  <c r="S56" i="4"/>
  <c r="S55" i="4"/>
  <c r="S54" i="4"/>
  <c r="S53" i="4"/>
  <c r="S52" i="4"/>
  <c r="S51" i="4"/>
  <c r="S50" i="4"/>
  <c r="S49" i="4"/>
  <c r="S47" i="4"/>
  <c r="S46" i="4"/>
  <c r="S45" i="4"/>
  <c r="S44" i="4"/>
  <c r="S43" i="4"/>
  <c r="S42" i="4"/>
  <c r="S41" i="4"/>
  <c r="S40" i="4"/>
  <c r="S38" i="4"/>
  <c r="S37" i="4"/>
  <c r="S36" i="4"/>
  <c r="S35" i="4"/>
  <c r="S34" i="4"/>
  <c r="S33" i="4"/>
  <c r="S32" i="4"/>
  <c r="S31" i="4"/>
  <c r="S30" i="4"/>
  <c r="S29" i="4"/>
  <c r="S28" i="4"/>
  <c r="S27" i="4"/>
  <c r="S26" i="4"/>
  <c r="S25" i="4"/>
  <c r="S24" i="4"/>
  <c r="S23" i="4"/>
  <c r="S22" i="4"/>
  <c r="S20" i="4"/>
  <c r="S19" i="4"/>
  <c r="S18" i="4"/>
  <c r="S17" i="4"/>
  <c r="S16" i="4"/>
  <c r="S15" i="4"/>
  <c r="S14" i="4"/>
  <c r="S13" i="4"/>
  <c r="S11" i="4"/>
  <c r="S10" i="4"/>
  <c r="S9" i="4"/>
  <c r="S7" i="4"/>
  <c r="S6" i="4"/>
  <c r="S5" i="4"/>
  <c r="S4" i="4"/>
  <c r="S3" i="4"/>
  <c r="S39" i="4"/>
  <c r="S21" i="4"/>
  <c r="S75" i="4"/>
  <c r="S12" i="4"/>
  <c r="S48" i="4"/>
  <c r="S57" i="4"/>
  <c r="K12" i="4"/>
  <c r="S40" i="6"/>
  <c r="S5" i="6"/>
  <c r="O101" i="4"/>
  <c r="O100" i="4"/>
  <c r="O99" i="4"/>
  <c r="O98" i="4"/>
  <c r="O97" i="4"/>
  <c r="O96" i="4"/>
  <c r="O95" i="4"/>
  <c r="O94" i="4"/>
  <c r="O92" i="4"/>
  <c r="O91" i="4"/>
  <c r="O90" i="4"/>
  <c r="O89" i="4"/>
  <c r="O88" i="4"/>
  <c r="O87" i="4"/>
  <c r="O86" i="4"/>
  <c r="O85" i="4"/>
  <c r="O83" i="4"/>
  <c r="O82" i="4"/>
  <c r="O81" i="4"/>
  <c r="O80" i="4"/>
  <c r="O79" i="4"/>
  <c r="O78" i="4"/>
  <c r="O77" i="4"/>
  <c r="O76" i="4"/>
  <c r="O74" i="4"/>
  <c r="O73" i="4"/>
  <c r="O72" i="4"/>
  <c r="O71" i="4"/>
  <c r="O70" i="4"/>
  <c r="O69" i="4"/>
  <c r="O68" i="4"/>
  <c r="O67" i="4"/>
  <c r="O65" i="4"/>
  <c r="O64" i="4"/>
  <c r="O63" i="4"/>
  <c r="O62" i="4"/>
  <c r="O61" i="4"/>
  <c r="O60" i="4"/>
  <c r="O59" i="4"/>
  <c r="O58" i="4"/>
  <c r="O56" i="4"/>
  <c r="O55" i="4"/>
  <c r="O54" i="4"/>
  <c r="O53" i="4"/>
  <c r="O52" i="4"/>
  <c r="O51" i="4"/>
  <c r="O50" i="4"/>
  <c r="O49" i="4"/>
  <c r="O47" i="4"/>
  <c r="O46" i="4"/>
  <c r="O45" i="4"/>
  <c r="O44" i="4"/>
  <c r="O43" i="4"/>
  <c r="O42" i="4"/>
  <c r="O41" i="4"/>
  <c r="O40" i="4"/>
  <c r="O38" i="4"/>
  <c r="O37" i="4"/>
  <c r="O36" i="4"/>
  <c r="O35" i="4"/>
  <c r="O34" i="4"/>
  <c r="O33" i="4"/>
  <c r="O32" i="4"/>
  <c r="O31" i="4"/>
  <c r="O29" i="4"/>
  <c r="O28" i="4"/>
  <c r="O27" i="4"/>
  <c r="O26" i="4"/>
  <c r="O25" i="4"/>
  <c r="O24" i="4"/>
  <c r="O23" i="4"/>
  <c r="O22" i="4"/>
  <c r="O20" i="4"/>
  <c r="O19" i="4"/>
  <c r="O18" i="4"/>
  <c r="O17" i="4"/>
  <c r="O16" i="4"/>
  <c r="O15" i="4"/>
  <c r="O14" i="4"/>
  <c r="O13" i="4"/>
  <c r="O5" i="4"/>
  <c r="O6" i="4"/>
  <c r="O7" i="4"/>
  <c r="O9" i="4"/>
  <c r="O10" i="4"/>
  <c r="O11" i="4"/>
  <c r="O4" i="4"/>
  <c r="S61" i="6"/>
  <c r="S60" i="6"/>
  <c r="S59" i="6"/>
  <c r="S58" i="6"/>
  <c r="S57" i="6"/>
  <c r="S56" i="6"/>
  <c r="S55" i="6"/>
  <c r="S54" i="6"/>
  <c r="S53" i="6"/>
  <c r="S52" i="6"/>
  <c r="S51" i="6"/>
  <c r="S50" i="6"/>
  <c r="S49" i="6"/>
  <c r="S48" i="6"/>
  <c r="S47" i="6"/>
  <c r="S46" i="6"/>
  <c r="S45" i="6"/>
  <c r="S44" i="6"/>
  <c r="S43" i="6"/>
  <c r="S42" i="6"/>
  <c r="S41" i="6"/>
  <c r="S39" i="6"/>
  <c r="S38" i="6"/>
  <c r="S37" i="6"/>
  <c r="S36" i="6"/>
  <c r="S35" i="6"/>
  <c r="S34" i="6"/>
  <c r="S33" i="6"/>
  <c r="S32" i="6"/>
  <c r="S31" i="6"/>
  <c r="S30" i="6"/>
  <c r="S29" i="6"/>
  <c r="S28" i="6"/>
  <c r="S27" i="6"/>
  <c r="S26" i="6"/>
  <c r="S25" i="6"/>
  <c r="S24" i="6"/>
  <c r="S23" i="6"/>
  <c r="S22" i="6"/>
  <c r="S21" i="6"/>
  <c r="S20" i="6"/>
  <c r="S19" i="6"/>
  <c r="S18" i="6"/>
  <c r="S17" i="6"/>
  <c r="S16" i="6"/>
  <c r="S15" i="6"/>
  <c r="S14" i="6"/>
  <c r="S12" i="6"/>
  <c r="S11" i="6"/>
  <c r="S10" i="6"/>
  <c r="S9" i="6"/>
  <c r="S7" i="6"/>
  <c r="S6" i="6"/>
  <c r="S4" i="6"/>
  <c r="S3" i="6"/>
  <c r="O61" i="6"/>
  <c r="O60" i="6"/>
  <c r="O59" i="6"/>
  <c r="O58" i="6"/>
  <c r="O57" i="6"/>
  <c r="O56" i="6"/>
  <c r="O55" i="6"/>
  <c r="O54" i="6"/>
  <c r="O53" i="6"/>
  <c r="O52" i="6"/>
  <c r="O51" i="6"/>
  <c r="O50" i="6"/>
  <c r="O49" i="6"/>
  <c r="O48" i="6"/>
  <c r="O47" i="6"/>
  <c r="O46" i="6"/>
  <c r="O45" i="6"/>
  <c r="O44" i="6"/>
  <c r="O42" i="6"/>
  <c r="O41" i="6"/>
  <c r="O40" i="6"/>
  <c r="O39" i="6"/>
  <c r="O38" i="6"/>
  <c r="O37" i="6"/>
  <c r="O36" i="6"/>
  <c r="O35" i="6"/>
  <c r="O34" i="6"/>
  <c r="O32" i="6"/>
  <c r="O31" i="6"/>
  <c r="O30" i="6"/>
  <c r="O28" i="6"/>
  <c r="O29" i="6"/>
  <c r="O27" i="6"/>
  <c r="O26" i="6"/>
  <c r="O25" i="6"/>
  <c r="O24" i="6"/>
  <c r="O22" i="6"/>
  <c r="O21" i="6"/>
  <c r="O20" i="6"/>
  <c r="O19" i="6"/>
  <c r="O18" i="6"/>
  <c r="O17" i="6"/>
  <c r="O16" i="6"/>
  <c r="O15" i="6"/>
  <c r="O14" i="6"/>
  <c r="O12" i="6"/>
  <c r="O11" i="6"/>
  <c r="O10" i="6"/>
  <c r="O9" i="6"/>
  <c r="O7" i="6"/>
  <c r="O6" i="6"/>
  <c r="O3" i="6"/>
  <c r="O5" i="6"/>
  <c r="O4" i="6"/>
  <c r="K61" i="6"/>
  <c r="K60" i="6"/>
  <c r="K59" i="6"/>
  <c r="K57" i="6"/>
  <c r="K56" i="6"/>
  <c r="K55" i="6"/>
  <c r="K54" i="6"/>
  <c r="K52" i="6"/>
  <c r="K51" i="6"/>
  <c r="K50" i="6"/>
  <c r="K49" i="6"/>
  <c r="K47" i="6"/>
  <c r="K46" i="6"/>
  <c r="K45" i="6"/>
  <c r="K44" i="6"/>
  <c r="K42" i="6"/>
  <c r="K41" i="6"/>
  <c r="K40" i="6"/>
  <c r="K39" i="6"/>
  <c r="K37" i="6"/>
  <c r="K36" i="6"/>
  <c r="K35" i="6"/>
  <c r="K34" i="6"/>
  <c r="K32" i="6"/>
  <c r="K31" i="6"/>
  <c r="K30" i="6"/>
  <c r="K29" i="6"/>
  <c r="K27" i="6"/>
  <c r="K26" i="6"/>
  <c r="K25" i="6"/>
  <c r="K24" i="6"/>
  <c r="K22" i="6"/>
  <c r="K21" i="6"/>
  <c r="K20" i="6"/>
  <c r="K19" i="6"/>
  <c r="K17" i="6"/>
  <c r="K16" i="6"/>
  <c r="K15" i="6"/>
  <c r="K14" i="6"/>
  <c r="K12" i="6"/>
  <c r="K11" i="6"/>
  <c r="K10" i="6"/>
  <c r="K9" i="6"/>
  <c r="K7" i="6"/>
  <c r="K6" i="6"/>
  <c r="K5" i="6"/>
  <c r="K4" i="6"/>
  <c r="H36" i="14"/>
  <c r="G36" i="14"/>
  <c r="F36" i="14"/>
  <c r="E36" i="14"/>
  <c r="D36" i="14"/>
  <c r="H35" i="14"/>
  <c r="G35" i="14"/>
  <c r="F35" i="14"/>
  <c r="E35" i="14"/>
  <c r="D35" i="14"/>
  <c r="H34" i="14"/>
  <c r="G34" i="14"/>
  <c r="F34" i="14"/>
  <c r="E34" i="14"/>
  <c r="D34" i="14"/>
  <c r="H33" i="14"/>
  <c r="G33" i="14"/>
  <c r="F33" i="14"/>
  <c r="E33" i="14"/>
  <c r="D33" i="14"/>
  <c r="G22" i="14"/>
  <c r="F22" i="14"/>
  <c r="E22" i="14"/>
  <c r="D22" i="14"/>
  <c r="C22" i="14"/>
  <c r="G21" i="14"/>
  <c r="F21" i="14"/>
  <c r="E21" i="14"/>
  <c r="D21" i="14"/>
  <c r="C21" i="14"/>
  <c r="F20" i="14"/>
  <c r="E20" i="14"/>
  <c r="D20" i="14"/>
  <c r="C20" i="14"/>
  <c r="J13" i="14"/>
  <c r="J12" i="14"/>
  <c r="J11" i="14"/>
  <c r="C11" i="14"/>
  <c r="J10" i="14"/>
  <c r="C10" i="14"/>
  <c r="J9" i="14"/>
  <c r="C9" i="14"/>
  <c r="J8" i="14"/>
  <c r="J14" i="14"/>
  <c r="C8" i="14"/>
  <c r="K3" i="9"/>
  <c r="C18" i="15"/>
  <c r="S8" i="6"/>
  <c r="S13" i="6"/>
  <c r="O23" i="6"/>
  <c r="O13" i="6"/>
  <c r="O43" i="6"/>
  <c r="O8" i="6"/>
  <c r="O33" i="6"/>
  <c r="O3" i="9"/>
  <c r="E18" i="15"/>
  <c r="S3" i="9"/>
  <c r="G18" i="15"/>
  <c r="D37" i="14"/>
  <c r="H21" i="14"/>
  <c r="H37" i="14"/>
  <c r="H39" i="14"/>
  <c r="F37" i="14"/>
  <c r="J22" i="14"/>
  <c r="E37" i="14"/>
  <c r="E39" i="14"/>
  <c r="G37" i="14"/>
  <c r="K21" i="14"/>
  <c r="D39" i="14"/>
  <c r="H22" i="14"/>
  <c r="L22" i="14"/>
  <c r="L21" i="14"/>
  <c r="J21" i="14"/>
  <c r="F39" i="14"/>
  <c r="I21" i="14"/>
  <c r="G39" i="14"/>
  <c r="I22" i="14"/>
  <c r="K22" i="14"/>
  <c r="D21" i="12"/>
  <c r="D7" i="12"/>
  <c r="K58" i="6"/>
  <c r="O39" i="4"/>
  <c r="G53" i="6"/>
  <c r="G48" i="6"/>
  <c r="G43" i="6"/>
  <c r="G38" i="6"/>
  <c r="G33" i="6"/>
  <c r="G28" i="6"/>
  <c r="G23" i="6"/>
  <c r="G18" i="6"/>
  <c r="G13" i="6"/>
  <c r="G8" i="6"/>
  <c r="G3" i="6"/>
  <c r="O3" i="4"/>
  <c r="O30" i="4"/>
  <c r="O75" i="4"/>
  <c r="O84" i="4"/>
  <c r="O93" i="4"/>
  <c r="O66" i="4"/>
  <c r="O57" i="4"/>
  <c r="O48" i="4"/>
  <c r="O21" i="4"/>
  <c r="O12" i="4"/>
  <c r="K13" i="6"/>
  <c r="K23" i="6"/>
  <c r="K53" i="6"/>
  <c r="K3" i="6"/>
  <c r="K33" i="6"/>
  <c r="K43" i="6"/>
  <c r="K18" i="6"/>
  <c r="K28" i="6"/>
  <c r="K38" i="6"/>
  <c r="K8" i="6"/>
  <c r="K48" i="6"/>
</calcChain>
</file>

<file path=xl/sharedStrings.xml><?xml version="1.0" encoding="utf-8"?>
<sst xmlns="http://schemas.openxmlformats.org/spreadsheetml/2006/main" count="1697" uniqueCount="981">
  <si>
    <t>Bidding Sheets Instructions</t>
  </si>
  <si>
    <t>INTRODUCTION &amp; IMPORTANT NOTES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</si>
  <si>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
    </r>
    <r>
      <rPr>
        <b/>
        <sz val="10"/>
        <rFont val="Arial"/>
        <family val="2"/>
      </rPr>
      <t xml:space="preserve">all cells that are colour coded YELLOW in all tabs. </t>
    </r>
    <r>
      <rPr>
        <sz val="10"/>
        <rFont val="Arial"/>
        <family val="2"/>
      </rPr>
      <t xml:space="preserve">Note </t>
    </r>
    <r>
      <rPr>
        <b/>
        <sz val="10"/>
        <rFont val="Arial"/>
        <family val="2"/>
      </rPr>
      <t>Profit</t>
    </r>
    <r>
      <rPr>
        <sz val="10"/>
        <rFont val="Arial"/>
        <family val="2"/>
      </rPr>
      <t xml:space="preserve"> in tabs "Labour" and "Material" is also </t>
    </r>
    <r>
      <rPr>
        <b/>
        <sz val="10"/>
        <rFont val="Arial"/>
        <family val="2"/>
      </rPr>
      <t>colour coded 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t>
    </r>
    <r>
      <rPr>
        <b/>
        <sz val="10"/>
        <rFont val="Arial"/>
        <family val="2"/>
      </rPr>
      <t>direct and indirect rates applied in the bid must also be provided in the "Rates" tab</t>
    </r>
    <r>
      <rPr>
        <sz val="10"/>
        <rFont val="Arial"/>
        <family val="2"/>
      </rPr>
      <t xml:space="preserve">,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</si>
  <si>
    <t>DETAILED TABs</t>
  </si>
  <si>
    <t>DESCRIPTION</t>
  </si>
  <si>
    <t>MATERIAL 
LABOUR
TRAVEL
ODCs</t>
  </si>
  <si>
    <t>The detailed tables are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</si>
  <si>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</si>
  <si>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</si>
  <si>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For multiple currencies, duplicate the "Firm Fixed Price" column for each currency</t>
  </si>
  <si>
    <t xml:space="preserve">CLIN Number </t>
  </si>
  <si>
    <t>CLIN DESCRIPTION</t>
  </si>
  <si>
    <t>Firm Fixed Price</t>
  </si>
  <si>
    <t xml:space="preserve">Declare Currency (Select from drop-down list) =&gt; </t>
  </si>
  <si>
    <t>Grand Total Firm fixed Price - Base Contract</t>
  </si>
  <si>
    <t>Grand Total Firm fixed Price - Base Contract + Evaluated Options</t>
  </si>
  <si>
    <t>Base Contract</t>
  </si>
  <si>
    <t>Global Mobile Telephony (36 months)</t>
  </si>
  <si>
    <t>Total Firm Fixed Price Base Contract</t>
  </si>
  <si>
    <t>Option 1</t>
  </si>
  <si>
    <t>Year 1 option (12 months) - Evaluated</t>
  </si>
  <si>
    <t>Option 2</t>
  </si>
  <si>
    <t>Year 2 option (12 months) - Evaluated</t>
  </si>
  <si>
    <t>Option 3</t>
  </si>
  <si>
    <t>Additional subscriptions for Belgium (NATO HQ) during Base Contract (36 months) - Evaluated</t>
  </si>
  <si>
    <t>Option 4</t>
  </si>
  <si>
    <t>Additional subscriptions for Belgium (NATO HQ) during Year 1 option (12 months) - Evaluated</t>
  </si>
  <si>
    <t>Option 5</t>
  </si>
  <si>
    <t>Additional subscriptions for Belgium (NATO HQ) during Year 2 option (12 months) - Evaluated</t>
  </si>
  <si>
    <t>Option 6</t>
  </si>
  <si>
    <t>Additional Bundles during Base Contract (36 months) - Evaluated</t>
  </si>
  <si>
    <t>Option 7</t>
  </si>
  <si>
    <t>Additional Bundles during Year 1 option (12 months) - Evaluated</t>
  </si>
  <si>
    <t>Option 8</t>
  </si>
  <si>
    <t>Additional Bundles during Year 2 option (12 months) - Evaluated</t>
  </si>
  <si>
    <t>Total Firm Fixed Price Evaluated Options</t>
  </si>
  <si>
    <t>CLIN Description</t>
  </si>
  <si>
    <t>Base Contract (36 months) - Global Mobile Telephony</t>
  </si>
  <si>
    <t>Option 1: Year 1 option (12 months) - Evaluated</t>
  </si>
  <si>
    <t>Option 2: Year 2 option (12 months) - Evaluated</t>
  </si>
  <si>
    <t>Currency (select from drop-down list)</t>
  </si>
  <si>
    <t>CLIN</t>
  </si>
  <si>
    <t>Total FFP Base Contract</t>
  </si>
  <si>
    <t>Total FFP Option 1</t>
  </si>
  <si>
    <t>Total FFP Option 2</t>
  </si>
  <si>
    <t>Belgium</t>
  </si>
  <si>
    <t>B-1</t>
  </si>
  <si>
    <t>Op1-1</t>
  </si>
  <si>
    <t>Op2-1</t>
  </si>
  <si>
    <t>Germany</t>
  </si>
  <si>
    <t>B-2</t>
  </si>
  <si>
    <t>Op1-2</t>
  </si>
  <si>
    <t>Op2-2</t>
  </si>
  <si>
    <t>Italy</t>
  </si>
  <si>
    <t>B-3</t>
  </si>
  <si>
    <t>Op1-3</t>
  </si>
  <si>
    <t>Op2-3</t>
  </si>
  <si>
    <t>Netherlands</t>
  </si>
  <si>
    <t>B-4</t>
  </si>
  <si>
    <t>Op1-4</t>
  </si>
  <si>
    <t>Op2-4</t>
  </si>
  <si>
    <t>Norway</t>
  </si>
  <si>
    <t>B-5</t>
  </si>
  <si>
    <t>Op1-5</t>
  </si>
  <si>
    <t>Op2-5</t>
  </si>
  <si>
    <t>Poland</t>
  </si>
  <si>
    <t>B-6</t>
  </si>
  <si>
    <t>Op1-6</t>
  </si>
  <si>
    <t>Op2-6</t>
  </si>
  <si>
    <t>Portugal</t>
  </si>
  <si>
    <t>B-7</t>
  </si>
  <si>
    <t>Op1-7</t>
  </si>
  <si>
    <t>Op2-7</t>
  </si>
  <si>
    <t>Spain</t>
  </si>
  <si>
    <t>B-8</t>
  </si>
  <si>
    <t>Op1-8</t>
  </si>
  <si>
    <t>Op2-8</t>
  </si>
  <si>
    <t>Turkey</t>
  </si>
  <si>
    <t>B-9</t>
  </si>
  <si>
    <t>Op1-9</t>
  </si>
  <si>
    <t>Op2-9</t>
  </si>
  <si>
    <t>United Kingdom</t>
  </si>
  <si>
    <t>B-10</t>
  </si>
  <si>
    <t>Op1-10</t>
  </si>
  <si>
    <t>Op2-10</t>
  </si>
  <si>
    <t>United States</t>
  </si>
  <si>
    <t>B-11</t>
  </si>
  <si>
    <t>Op1-11</t>
  </si>
  <si>
    <t>Op2-11</t>
  </si>
  <si>
    <t>Contractor Service Support (CSS)</t>
  </si>
  <si>
    <t>B-12</t>
  </si>
  <si>
    <t>Op1-12</t>
  </si>
  <si>
    <t>Op2-12</t>
  </si>
  <si>
    <t>Option 3 - Additional subscriptions for Belgium (NATO HQ) during Base Contract (36 months) - Evaluated</t>
  </si>
  <si>
    <t>Option 4 - Additional subscriptions for Belgium (NATO HQ) during Year 1 option (12 months) - Evaluated</t>
  </si>
  <si>
    <t>Option 5 - Additional subscriptions for Belgium (NATO HQ) during Year 2 option (12 months) - Evaluated</t>
  </si>
  <si>
    <t>Total FFP Option 3</t>
  </si>
  <si>
    <t>Total FFP Option 4</t>
  </si>
  <si>
    <t>Total FFP Option 5</t>
  </si>
  <si>
    <t>Op3-1</t>
  </si>
  <si>
    <t>Op4-1</t>
  </si>
  <si>
    <t>Op5-1</t>
  </si>
  <si>
    <t>Option 6: Additional Bundles during Base Contract (36 months) - Evaluated</t>
  </si>
  <si>
    <t>Option 7: Additional Bundles during Year 1 option (12 months) - Evaluated</t>
  </si>
  <si>
    <t>Option 8: Additional Bundles during Year 2 option (12 months) - Evaluated</t>
  </si>
  <si>
    <t>Total FFP Option 6</t>
  </si>
  <si>
    <t>Total FFP Option 7</t>
  </si>
  <si>
    <t>Total FFP Option 8</t>
  </si>
  <si>
    <t>Op6-1</t>
  </si>
  <si>
    <t>Op7-1</t>
  </si>
  <si>
    <t>Op8-1</t>
  </si>
  <si>
    <t>Op6-2</t>
  </si>
  <si>
    <t>Op7-2</t>
  </si>
  <si>
    <t>Op8-2</t>
  </si>
  <si>
    <t>Op6-3</t>
  </si>
  <si>
    <t>Op7-3</t>
  </si>
  <si>
    <t>Op8-3</t>
  </si>
  <si>
    <t>Op6-4</t>
  </si>
  <si>
    <t>Op7-4</t>
  </si>
  <si>
    <t>Op8-4</t>
  </si>
  <si>
    <t>Op6-5</t>
  </si>
  <si>
    <t>Op7-5</t>
  </si>
  <si>
    <t>Op8-5</t>
  </si>
  <si>
    <t>Op6-6</t>
  </si>
  <si>
    <t>Op7-6</t>
  </si>
  <si>
    <t>Op8-6</t>
  </si>
  <si>
    <t>Op6-7</t>
  </si>
  <si>
    <t>Op7-7</t>
  </si>
  <si>
    <t>Op8-7</t>
  </si>
  <si>
    <t>Op6-8</t>
  </si>
  <si>
    <t>Op7-8</t>
  </si>
  <si>
    <t>Op8-8</t>
  </si>
  <si>
    <t>Op6-9</t>
  </si>
  <si>
    <t>Op7-9</t>
  </si>
  <si>
    <t>Op8-9</t>
  </si>
  <si>
    <t>Op6-10</t>
  </si>
  <si>
    <t>Op7-10</t>
  </si>
  <si>
    <t>Op8-10</t>
  </si>
  <si>
    <t>Op6-11</t>
  </si>
  <si>
    <t>Op7-11</t>
  </si>
  <si>
    <t>Op8-11</t>
  </si>
  <si>
    <t>SOW Ref.</t>
  </si>
  <si>
    <t>Required Completion Date</t>
  </si>
  <si>
    <t>Delivery Destination</t>
  </si>
  <si>
    <t>Delivery form</t>
  </si>
  <si>
    <t>Unit of measure</t>
  </si>
  <si>
    <t>qty</t>
  </si>
  <si>
    <t>Comments (optional)</t>
  </si>
  <si>
    <t>unit firm fixed price (FFP)</t>
  </si>
  <si>
    <t>months</t>
  </si>
  <si>
    <t>Plan 1 - Basic</t>
  </si>
  <si>
    <t>2.3.3</t>
  </si>
  <si>
    <t>after PO issuance</t>
  </si>
  <si>
    <t>IAW PO</t>
  </si>
  <si>
    <t>service</t>
  </si>
  <si>
    <t>monthly subscription</t>
  </si>
  <si>
    <t>B-1.1</t>
  </si>
  <si>
    <t>Op1-1.1</t>
  </si>
  <si>
    <t>Op2-1.1</t>
  </si>
  <si>
    <t>Plan 2 - Standard</t>
  </si>
  <si>
    <t>2.3.4</t>
  </si>
  <si>
    <t>B-1.2</t>
  </si>
  <si>
    <t>Op1-1.2</t>
  </si>
  <si>
    <t>Op2-1.2</t>
  </si>
  <si>
    <t>Plan 3 - Premium</t>
  </si>
  <si>
    <t>2.3.5</t>
  </si>
  <si>
    <t>B-1.3</t>
  </si>
  <si>
    <t>Op1-1.3</t>
  </si>
  <si>
    <t>Op2-1.3</t>
  </si>
  <si>
    <t>Plan 4 - Data Plan Hotspot</t>
  </si>
  <si>
    <t>2.3.6</t>
  </si>
  <si>
    <t>B-1.4</t>
  </si>
  <si>
    <t>Op1-1.4</t>
  </si>
  <si>
    <t>Op2-1.4</t>
  </si>
  <si>
    <t>B-2.1</t>
  </si>
  <si>
    <t>Op1-2.1</t>
  </si>
  <si>
    <t>Op2-2.1</t>
  </si>
  <si>
    <t>B-2.2</t>
  </si>
  <si>
    <t>Op1-2.2</t>
  </si>
  <si>
    <t>Op2-2.2</t>
  </si>
  <si>
    <t>B-2.3</t>
  </si>
  <si>
    <t>Op1-2.3</t>
  </si>
  <si>
    <t>Op2-2.3</t>
  </si>
  <si>
    <t>B-2.4</t>
  </si>
  <si>
    <t>Op1-2.4</t>
  </si>
  <si>
    <t>Op2-2.4</t>
  </si>
  <si>
    <t>B-3.1</t>
  </si>
  <si>
    <t>Op1-3.1</t>
  </si>
  <si>
    <t>Op2-3.1</t>
  </si>
  <si>
    <t>B-3.2</t>
  </si>
  <si>
    <t>Op1-3.2</t>
  </si>
  <si>
    <t>Op2-3.2</t>
  </si>
  <si>
    <t>B-3.3</t>
  </si>
  <si>
    <t>Op1-3.3</t>
  </si>
  <si>
    <t>Op2-3.3</t>
  </si>
  <si>
    <t>B-3.4</t>
  </si>
  <si>
    <t>Op1-3.4</t>
  </si>
  <si>
    <t>Op2-3.4</t>
  </si>
  <si>
    <t>B-4.1</t>
  </si>
  <si>
    <t>Op1-4.1</t>
  </si>
  <si>
    <t>Op2-4.1</t>
  </si>
  <si>
    <t>B-4.2</t>
  </si>
  <si>
    <t>Op1-4.2</t>
  </si>
  <si>
    <t>Op2-4.2</t>
  </si>
  <si>
    <t>B-4.3</t>
  </si>
  <si>
    <t>Op1-4.3</t>
  </si>
  <si>
    <t>Op2-4.3</t>
  </si>
  <si>
    <t>B-4.4</t>
  </si>
  <si>
    <t>Op1-4.4</t>
  </si>
  <si>
    <t>Op2-4.4</t>
  </si>
  <si>
    <t>B-5.1</t>
  </si>
  <si>
    <t>Op1-5.1</t>
  </si>
  <si>
    <t>Op2-5.1</t>
  </si>
  <si>
    <t>B-5.2</t>
  </si>
  <si>
    <t>Op1-5.2</t>
  </si>
  <si>
    <t>Op2-5.2</t>
  </si>
  <si>
    <t>B-5.3</t>
  </si>
  <si>
    <t>Op1-5.3</t>
  </si>
  <si>
    <t>Op2-5.3</t>
  </si>
  <si>
    <t>B-5.4</t>
  </si>
  <si>
    <t>Op1-5.4</t>
  </si>
  <si>
    <t>Op2-5.4</t>
  </si>
  <si>
    <t>B-6.1</t>
  </si>
  <si>
    <t>Op1-6.1</t>
  </si>
  <si>
    <t>Op2-6.1</t>
  </si>
  <si>
    <t>B-6.2</t>
  </si>
  <si>
    <t>Op1-6.2</t>
  </si>
  <si>
    <t>Op2-6.2</t>
  </si>
  <si>
    <t>B-6.3</t>
  </si>
  <si>
    <t>Op1-6.3</t>
  </si>
  <si>
    <t>Op2-6.3</t>
  </si>
  <si>
    <t>B-6.4</t>
  </si>
  <si>
    <t>Op1-6.4</t>
  </si>
  <si>
    <t>Op2-6.4</t>
  </si>
  <si>
    <t>B-7.1</t>
  </si>
  <si>
    <t>Op1-7.1</t>
  </si>
  <si>
    <t>Op2-7.1</t>
  </si>
  <si>
    <t>B-7.2</t>
  </si>
  <si>
    <t>Op1-7.2</t>
  </si>
  <si>
    <t>Op2-7.2</t>
  </si>
  <si>
    <t>B-7.3</t>
  </si>
  <si>
    <t>Op1-7.3</t>
  </si>
  <si>
    <t>Op2-7.3</t>
  </si>
  <si>
    <t>B-7.4</t>
  </si>
  <si>
    <t>Op1-7.4</t>
  </si>
  <si>
    <t>Op2-7.4</t>
  </si>
  <si>
    <t>B-8.1</t>
  </si>
  <si>
    <t>Op1-8.1</t>
  </si>
  <si>
    <t>Op2-8.1</t>
  </si>
  <si>
    <t>B-8.2</t>
  </si>
  <si>
    <t>Op1-8.2</t>
  </si>
  <si>
    <t>Op2-8.2</t>
  </si>
  <si>
    <t>B-8.3</t>
  </si>
  <si>
    <t>Op1-8.3</t>
  </si>
  <si>
    <t>Op2-8.3</t>
  </si>
  <si>
    <t>B-8.4</t>
  </si>
  <si>
    <t>Op1-8.4</t>
  </si>
  <si>
    <t>Op2-8.4</t>
  </si>
  <si>
    <t>B-9.1</t>
  </si>
  <si>
    <t>Op1-9.1</t>
  </si>
  <si>
    <t>Op2-9.1</t>
  </si>
  <si>
    <t>B-9.2</t>
  </si>
  <si>
    <t>Op1-9.2</t>
  </si>
  <si>
    <t>Op2-9.2</t>
  </si>
  <si>
    <t>B-9.3</t>
  </si>
  <si>
    <t>Op1-9.3</t>
  </si>
  <si>
    <t>Op2-9.3</t>
  </si>
  <si>
    <t>B-9.4</t>
  </si>
  <si>
    <t>Op1-9.4</t>
  </si>
  <si>
    <t>Op2-9.4</t>
  </si>
  <si>
    <t>B-10.1</t>
  </si>
  <si>
    <t>Op1-10.1</t>
  </si>
  <si>
    <t>Op2-10.1</t>
  </si>
  <si>
    <t>B-10.2</t>
  </si>
  <si>
    <t>Op1-10.2</t>
  </si>
  <si>
    <t>Op2-10.2</t>
  </si>
  <si>
    <t>B-10.3</t>
  </si>
  <si>
    <t>Op1-10.3</t>
  </si>
  <si>
    <t>Op2-10.3</t>
  </si>
  <si>
    <t>B-10.4</t>
  </si>
  <si>
    <t>Op1-10.4</t>
  </si>
  <si>
    <t>Op2-10.4</t>
  </si>
  <si>
    <t>B-11.1</t>
  </si>
  <si>
    <t>Op1-11.1</t>
  </si>
  <si>
    <t>Op2-11.1</t>
  </si>
  <si>
    <t>B-11.2</t>
  </si>
  <si>
    <t>Op1-11.2</t>
  </si>
  <si>
    <t>Op2-11.2</t>
  </si>
  <si>
    <t>B-11.3</t>
  </si>
  <si>
    <t>Op1-11.3</t>
  </si>
  <si>
    <t>Op2-11.3</t>
  </si>
  <si>
    <t>B-11.4</t>
  </si>
  <si>
    <t>Op1-11.4</t>
  </si>
  <si>
    <t>Op2-11.4</t>
  </si>
  <si>
    <t>CSS Manager</t>
  </si>
  <si>
    <t>monthly fee</t>
  </si>
  <si>
    <t>B-12.1</t>
  </si>
  <si>
    <t>Op1-12.1</t>
  </si>
  <si>
    <t>Op2-12.1</t>
  </si>
  <si>
    <t>Reporting activities and meetings</t>
  </si>
  <si>
    <t>6.1, 7.2, 7.3, 7.4, 7.5</t>
  </si>
  <si>
    <t>B-12.2</t>
  </si>
  <si>
    <t>Op1-12.2</t>
  </si>
  <si>
    <t>Op2-12.2</t>
  </si>
  <si>
    <t>PHS&amp;T</t>
  </si>
  <si>
    <t>B-12.3</t>
  </si>
  <si>
    <t>Op1-12.3</t>
  </si>
  <si>
    <t>Op2-12.3</t>
  </si>
  <si>
    <t>per request</t>
  </si>
  <si>
    <t>Op3-1.1</t>
  </si>
  <si>
    <t>Op4-1.1</t>
  </si>
  <si>
    <t>Op5-1.1</t>
  </si>
  <si>
    <t>Op3-1.2</t>
  </si>
  <si>
    <t>Op4-1.2</t>
  </si>
  <si>
    <t>Op5-1.2</t>
  </si>
  <si>
    <t>Op3-1.3</t>
  </si>
  <si>
    <t>Op4-1.3</t>
  </si>
  <si>
    <t>Op5-1.3</t>
  </si>
  <si>
    <t>Op3-1.4</t>
  </si>
  <si>
    <t>Op4-1.4</t>
  </si>
  <si>
    <t>Op5-1.4</t>
  </si>
  <si>
    <t>years</t>
  </si>
  <si>
    <t>Domestic monthly</t>
  </si>
  <si>
    <t>2.3.3.1</t>
  </si>
  <si>
    <t>bundles per year</t>
  </si>
  <si>
    <t>Op6-1.1</t>
  </si>
  <si>
    <t>Op7-1.1</t>
  </si>
  <si>
    <t>Op8-1.1</t>
  </si>
  <si>
    <t>International monthly</t>
  </si>
  <si>
    <t>Op6-1.2</t>
  </si>
  <si>
    <t>Op7-1.2</t>
  </si>
  <si>
    <t>Op8-1.2</t>
  </si>
  <si>
    <t>NATO Best destination monthlly</t>
  </si>
  <si>
    <t>Op6-1.3</t>
  </si>
  <si>
    <t>Op7-1.3</t>
  </si>
  <si>
    <t>Op8-1.3</t>
  </si>
  <si>
    <t>Rest of The World monthly</t>
  </si>
  <si>
    <t>Op6-1.4</t>
  </si>
  <si>
    <t>Op7-1.4</t>
  </si>
  <si>
    <t>Op8-1.4</t>
  </si>
  <si>
    <t>Domestic temporary</t>
  </si>
  <si>
    <t>2.3.3.2</t>
  </si>
  <si>
    <t>Op6-1.5</t>
  </si>
  <si>
    <t>Op7-1.5</t>
  </si>
  <si>
    <t>Op8-1.5</t>
  </si>
  <si>
    <t>International temporary</t>
  </si>
  <si>
    <t>Op6-1.6</t>
  </si>
  <si>
    <t>Op7-1.6</t>
  </si>
  <si>
    <t>Op8-1.6</t>
  </si>
  <si>
    <t>NATO Best destination temporary</t>
  </si>
  <si>
    <t>Op6-1.7</t>
  </si>
  <si>
    <t>Op7-1.7</t>
  </si>
  <si>
    <t>Op8-1.7</t>
  </si>
  <si>
    <t>Rest of The World temporary</t>
  </si>
  <si>
    <t>Op6-1.8</t>
  </si>
  <si>
    <t>Op7-1.8</t>
  </si>
  <si>
    <t>Op8-1.8</t>
  </si>
  <si>
    <t>Op6-2.1</t>
  </si>
  <si>
    <t>Op7-2.1</t>
  </si>
  <si>
    <t>Op8-2.1</t>
  </si>
  <si>
    <t>Op6-2.2</t>
  </si>
  <si>
    <t>Op7-2.2</t>
  </si>
  <si>
    <t>Op8-2.2</t>
  </si>
  <si>
    <t>Op6-2.3</t>
  </si>
  <si>
    <t>Op7-2.3</t>
  </si>
  <si>
    <t>Op8-2.3</t>
  </si>
  <si>
    <t>Op6-2.4</t>
  </si>
  <si>
    <t>Op7-2.4</t>
  </si>
  <si>
    <t>Op8-2.4</t>
  </si>
  <si>
    <t>Op6-2.5</t>
  </si>
  <si>
    <t>Op7-2.5</t>
  </si>
  <si>
    <t>Op8-2.5</t>
  </si>
  <si>
    <t>Op6-2.6</t>
  </si>
  <si>
    <t>Op7-2.6</t>
  </si>
  <si>
    <t>Op8-2.6</t>
  </si>
  <si>
    <t>Op6-2.7</t>
  </si>
  <si>
    <t>Op7-2.7</t>
  </si>
  <si>
    <t>Op8-2.7</t>
  </si>
  <si>
    <t>Op6-2.8</t>
  </si>
  <si>
    <t>Op7-2.8</t>
  </si>
  <si>
    <t>Op8-2.8</t>
  </si>
  <si>
    <t>Op6-3.1</t>
  </si>
  <si>
    <t>Op7-3.1</t>
  </si>
  <si>
    <t>Op8-3.1</t>
  </si>
  <si>
    <t>Op6-3.2</t>
  </si>
  <si>
    <t>Op7-3.2</t>
  </si>
  <si>
    <t>Op8-3.2</t>
  </si>
  <si>
    <t>Op6-3.3</t>
  </si>
  <si>
    <t>Op7-3.3</t>
  </si>
  <si>
    <t>Op8-3.3</t>
  </si>
  <si>
    <t>Op6-3.4</t>
  </si>
  <si>
    <t>Op7-3.4</t>
  </si>
  <si>
    <t>Op8-3.4</t>
  </si>
  <si>
    <t>Op6-3.5</t>
  </si>
  <si>
    <t>Op7-3.5</t>
  </si>
  <si>
    <t>Op8-3.5</t>
  </si>
  <si>
    <t>Op6-3.6</t>
  </si>
  <si>
    <t>Op7-3.6</t>
  </si>
  <si>
    <t>Op8-3.6</t>
  </si>
  <si>
    <t>Op6-3.7</t>
  </si>
  <si>
    <t>Op7-3.7</t>
  </si>
  <si>
    <t>Op8-3.7</t>
  </si>
  <si>
    <t>Op6-3.8</t>
  </si>
  <si>
    <t>Op7-3.8</t>
  </si>
  <si>
    <t>Op8-3.8</t>
  </si>
  <si>
    <t>Op6-4.1</t>
  </si>
  <si>
    <t>Op7-4.1</t>
  </si>
  <si>
    <t>Op8-4.1</t>
  </si>
  <si>
    <t>Op6-4.2</t>
  </si>
  <si>
    <t>Op7-4.2</t>
  </si>
  <si>
    <t>Op8-4.2</t>
  </si>
  <si>
    <t>Op6-4.3</t>
  </si>
  <si>
    <t>Op7-4.3</t>
  </si>
  <si>
    <t>Op8-4.3</t>
  </si>
  <si>
    <t>Op6-4.4</t>
  </si>
  <si>
    <t>Op7-4.4</t>
  </si>
  <si>
    <t>Op8-4.4</t>
  </si>
  <si>
    <t>Op6-4.5</t>
  </si>
  <si>
    <t>Op7-4.5</t>
  </si>
  <si>
    <t>Op8-4.5</t>
  </si>
  <si>
    <t>Op6-4.6</t>
  </si>
  <si>
    <t>Op7-4.6</t>
  </si>
  <si>
    <t>Op8-4.6</t>
  </si>
  <si>
    <t>Op6-4.7</t>
  </si>
  <si>
    <t>Op7-4.7</t>
  </si>
  <si>
    <t>Op8-4.7</t>
  </si>
  <si>
    <t>Op6-4.8</t>
  </si>
  <si>
    <t>Op7-4.8</t>
  </si>
  <si>
    <t>Op8-4.8</t>
  </si>
  <si>
    <t>Op6-5.1</t>
  </si>
  <si>
    <t>Op7-5.1</t>
  </si>
  <si>
    <t>Op8-5.1</t>
  </si>
  <si>
    <t>Op6-5.2</t>
  </si>
  <si>
    <t>Op7-5.2</t>
  </si>
  <si>
    <t>Op8-5.2</t>
  </si>
  <si>
    <t>Op6-5.3</t>
  </si>
  <si>
    <t>Op7-5.3</t>
  </si>
  <si>
    <t>Op8-5.3</t>
  </si>
  <si>
    <t>Op6-5.4</t>
  </si>
  <si>
    <t>Op7-5.4</t>
  </si>
  <si>
    <t>Op8-5.4</t>
  </si>
  <si>
    <t>Op6-5.5</t>
  </si>
  <si>
    <t>Op7-5.5</t>
  </si>
  <si>
    <t>Op8-5.5</t>
  </si>
  <si>
    <t>Op6-5.6</t>
  </si>
  <si>
    <t>Op7-5.6</t>
  </si>
  <si>
    <t>Op8-5.6</t>
  </si>
  <si>
    <t>Op6-5.7</t>
  </si>
  <si>
    <t>Op7-5.7</t>
  </si>
  <si>
    <t>Op8-5.7</t>
  </si>
  <si>
    <t>Op6-5.8</t>
  </si>
  <si>
    <t>Op7-5.8</t>
  </si>
  <si>
    <t>Op8-5.8</t>
  </si>
  <si>
    <t>Op6-6.1</t>
  </si>
  <si>
    <t>Op7-6.1</t>
  </si>
  <si>
    <t>Op8-6.1</t>
  </si>
  <si>
    <t>Op6-6.2</t>
  </si>
  <si>
    <t>Op7-6.2</t>
  </si>
  <si>
    <t>Op8-6.2</t>
  </si>
  <si>
    <t>Op6-6.3</t>
  </si>
  <si>
    <t>Op7-6.3</t>
  </si>
  <si>
    <t>Op8-6.3</t>
  </si>
  <si>
    <t>Op6-6.4</t>
  </si>
  <si>
    <t>Op7-6.4</t>
  </si>
  <si>
    <t>Op8-6.4</t>
  </si>
  <si>
    <t>Op6-6.5</t>
  </si>
  <si>
    <t>Op7-6.5</t>
  </si>
  <si>
    <t>Op8-6.5</t>
  </si>
  <si>
    <t>Op6-6.6</t>
  </si>
  <si>
    <t>Op7-6.6</t>
  </si>
  <si>
    <t>Op8-6.6</t>
  </si>
  <si>
    <t>Op6-6.7</t>
  </si>
  <si>
    <t>Op7-6.7</t>
  </si>
  <si>
    <t>Op8-6.7</t>
  </si>
  <si>
    <t>Op6-6.8</t>
  </si>
  <si>
    <t>Op7-6.8</t>
  </si>
  <si>
    <t>Op8-6.8</t>
  </si>
  <si>
    <t>Op6-7.1</t>
  </si>
  <si>
    <t>Op7-7.1</t>
  </si>
  <si>
    <t>Op8-7.1</t>
  </si>
  <si>
    <t>Op6-7.2</t>
  </si>
  <si>
    <t>Op7-7.2</t>
  </si>
  <si>
    <t>Op8-7.2</t>
  </si>
  <si>
    <t>Op6-7.3</t>
  </si>
  <si>
    <t>Op7-7.3</t>
  </si>
  <si>
    <t>Op8-7.3</t>
  </si>
  <si>
    <t>Op6-7.4</t>
  </si>
  <si>
    <t>Op7-7.4</t>
  </si>
  <si>
    <t>Op8-7.4</t>
  </si>
  <si>
    <t>Op6-7.5</t>
  </si>
  <si>
    <t>Op7-7.5</t>
  </si>
  <si>
    <t>Op8-7.5</t>
  </si>
  <si>
    <t>Op6-7.6</t>
  </si>
  <si>
    <t>Op7-7.6</t>
  </si>
  <si>
    <t>Op8-7.6</t>
  </si>
  <si>
    <t>Op6-7.7</t>
  </si>
  <si>
    <t>Op7-7.7</t>
  </si>
  <si>
    <t>Op8-7.7</t>
  </si>
  <si>
    <t>Op6-7.8</t>
  </si>
  <si>
    <t>Op7-7.8</t>
  </si>
  <si>
    <t>Op8-7.8</t>
  </si>
  <si>
    <t>Op6-8.1</t>
  </si>
  <si>
    <t>Op7-8.1</t>
  </si>
  <si>
    <t>Op8-8.1</t>
  </si>
  <si>
    <t>Op6-8.2</t>
  </si>
  <si>
    <t>Op7-8.2</t>
  </si>
  <si>
    <t>Op8-8.2</t>
  </si>
  <si>
    <t>Op6-8.3</t>
  </si>
  <si>
    <t>Op7-8.3</t>
  </si>
  <si>
    <t>Op8-8.3</t>
  </si>
  <si>
    <t>Op6-8.4</t>
  </si>
  <si>
    <t>Op7-8.4</t>
  </si>
  <si>
    <t>Op8-8.4</t>
  </si>
  <si>
    <t>Op6-8.5</t>
  </si>
  <si>
    <t>Op7-8.5</t>
  </si>
  <si>
    <t>Op8-8.5</t>
  </si>
  <si>
    <t>Op6-8.6</t>
  </si>
  <si>
    <t>Op7-8.6</t>
  </si>
  <si>
    <t>Op8-8.6</t>
  </si>
  <si>
    <t>Op6-8.7</t>
  </si>
  <si>
    <t>Op7-8.7</t>
  </si>
  <si>
    <t>Op8-8.7</t>
  </si>
  <si>
    <t>Op6-8.8</t>
  </si>
  <si>
    <t>Op7-8.8</t>
  </si>
  <si>
    <t>Op8-8.8</t>
  </si>
  <si>
    <t>Op6-9.1</t>
  </si>
  <si>
    <t>Op7-9.1</t>
  </si>
  <si>
    <t>Op8-9.1</t>
  </si>
  <si>
    <t>Op6-9.2</t>
  </si>
  <si>
    <t>Op7-9.2</t>
  </si>
  <si>
    <t>Op8-9.2</t>
  </si>
  <si>
    <t>Op6-9.3</t>
  </si>
  <si>
    <t>Op7-9.3</t>
  </si>
  <si>
    <t>Op8-9.3</t>
  </si>
  <si>
    <t>Op6-9.4</t>
  </si>
  <si>
    <t>Op7-9.4</t>
  </si>
  <si>
    <t>Op8-9.4</t>
  </si>
  <si>
    <t>Op6-9.5</t>
  </si>
  <si>
    <t>Op7-9.5</t>
  </si>
  <si>
    <t>Op8-9.5</t>
  </si>
  <si>
    <t>Op6-9.6</t>
  </si>
  <si>
    <t>Op7-9.6</t>
  </si>
  <si>
    <t>Op8-9.6</t>
  </si>
  <si>
    <t>Op6-9.7</t>
  </si>
  <si>
    <t>Op7-9.7</t>
  </si>
  <si>
    <t>Op8-9.7</t>
  </si>
  <si>
    <t>Op6-9.8</t>
  </si>
  <si>
    <t>Op7-9.8</t>
  </si>
  <si>
    <t>Op8-9.8</t>
  </si>
  <si>
    <t>Op6-10.1</t>
  </si>
  <si>
    <t>Op7-10.1</t>
  </si>
  <si>
    <t>Op8-10.1</t>
  </si>
  <si>
    <t>Op6-10.2</t>
  </si>
  <si>
    <t>Op7-10.2</t>
  </si>
  <si>
    <t>Op8-10.2</t>
  </si>
  <si>
    <t>Op6-10.3</t>
  </si>
  <si>
    <t>Op7-10.3</t>
  </si>
  <si>
    <t>Op8-10.3</t>
  </si>
  <si>
    <t>Op6-10.4</t>
  </si>
  <si>
    <t>Op7-10.4</t>
  </si>
  <si>
    <t>Op8-10.4</t>
  </si>
  <si>
    <t>Op6-10.5</t>
  </si>
  <si>
    <t>Op7-10.5</t>
  </si>
  <si>
    <t>Op8-10.5</t>
  </si>
  <si>
    <t>Op6-10.6</t>
  </si>
  <si>
    <t>Op7-10.6</t>
  </si>
  <si>
    <t>Op8-10.6</t>
  </si>
  <si>
    <t>Op6-10.7</t>
  </si>
  <si>
    <t>Op7-10.7</t>
  </si>
  <si>
    <t>Op8-10.7</t>
  </si>
  <si>
    <t>Op6-10.8</t>
  </si>
  <si>
    <t>Op7-10.8</t>
  </si>
  <si>
    <t>Op8-10.8</t>
  </si>
  <si>
    <t>Op6-11.1</t>
  </si>
  <si>
    <t>Op7-11.1</t>
  </si>
  <si>
    <t>Op8-11.1</t>
  </si>
  <si>
    <t>Op6-11.2</t>
  </si>
  <si>
    <t>Op7-11.2</t>
  </si>
  <si>
    <t>Op8-11.2</t>
  </si>
  <si>
    <t>Op6-11.3</t>
  </si>
  <si>
    <t>Op7-11.3</t>
  </si>
  <si>
    <t>Op8-11.3</t>
  </si>
  <si>
    <t>Op6-11.4</t>
  </si>
  <si>
    <t>Op7-11.4</t>
  </si>
  <si>
    <t>Op8-11.4</t>
  </si>
  <si>
    <t>Op6-11.5</t>
  </si>
  <si>
    <t>Op7-11.5</t>
  </si>
  <si>
    <t>Op8-11.5</t>
  </si>
  <si>
    <t>Op6-11.6</t>
  </si>
  <si>
    <t>Op7-11.6</t>
  </si>
  <si>
    <t>Op8-11.6</t>
  </si>
  <si>
    <t>Op6-11.7</t>
  </si>
  <si>
    <t>Op7-11.7</t>
  </si>
  <si>
    <t>Op8-11.7</t>
  </si>
  <si>
    <t>Op6-11.8</t>
  </si>
  <si>
    <t>Op7-11.8</t>
  </si>
  <si>
    <t>Op8-11.8</t>
  </si>
  <si>
    <r>
      <t xml:space="preserve">Each line of the table that contains labour is to be populated with the CLIN from the drop down menu that is associated with the effort. Note that all CLINS in the drop down list should be accounted for and if there is no labour associated please include a line for that CLIN and indicate </t>
    </r>
    <r>
      <rPr>
        <b/>
        <sz val="9"/>
        <color theme="1"/>
        <rFont val="Calibri"/>
        <family val="2"/>
        <scheme val="minor"/>
      </rPr>
      <t>"No labour associated"</t>
    </r>
    <r>
      <rPr>
        <sz val="9"/>
        <color theme="1"/>
        <rFont val="Calibri"/>
        <family val="2"/>
        <scheme val="minor"/>
      </rPr>
      <t xml:space="preserve"> in column C.</t>
    </r>
  </si>
  <si>
    <t>Bidder is to identify specific labour categories including function. This may also include level as appropriate.
For example:
Senior Systems Engineer,
Technician,
Junior program analyst, etc.</t>
  </si>
  <si>
    <t>Each line is to be completed by the bidder with the applicable currency. Bidders may choose to enter multiple currencies in one sheet or duplicate the sheet for multiple currencies.</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</si>
  <si>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</si>
  <si>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</si>
  <si>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</si>
  <si>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</si>
  <si>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</si>
  <si>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</si>
  <si>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</si>
  <si>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</si>
  <si>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</si>
  <si>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</si>
  <si>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</si>
  <si>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</si>
  <si>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</si>
  <si>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</si>
  <si>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</si>
  <si>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</si>
  <si>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</si>
  <si>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</si>
  <si>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</si>
  <si>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</si>
  <si>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 xml:space="preserve">This colum should only be expressed as a formula, which is the total of the previous columns: "quantity*cost"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</si>
  <si>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</si>
  <si>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labour category, which means the cost of all units including all profit and indirect rates associated  with material (G/A, overhead, etc.).</t>
  </si>
  <si>
    <t>A) If the line of effort is performed by the bidder indicate "No" in each line that is not subcontracted;
B) If the line of effort is subcontracted out to another company indicate the company name in each line associated with their effort.</t>
  </si>
  <si>
    <t>Enter profit percentage for labour in yellow cell below:</t>
  </si>
  <si>
    <t>Labour Category</t>
  </si>
  <si>
    <t>Currency</t>
  </si>
  <si>
    <t>Man-Days
2019</t>
  </si>
  <si>
    <t>Man-Days
2020</t>
  </si>
  <si>
    <t>Man-Days
2021</t>
  </si>
  <si>
    <t>Man-Days
2022</t>
  </si>
  <si>
    <t>Man-Days
2023</t>
  </si>
  <si>
    <t>Man-Days
2024</t>
  </si>
  <si>
    <t>Man-Days
2025</t>
  </si>
  <si>
    <t>Man-Days
2026</t>
  </si>
  <si>
    <t>Man-Days
2027</t>
  </si>
  <si>
    <t>Man-Days
2028</t>
  </si>
  <si>
    <t>Labour rate
2019</t>
  </si>
  <si>
    <t>Labour rate
2020</t>
  </si>
  <si>
    <t>Labour rate
2021</t>
  </si>
  <si>
    <t>Labour rate
2022</t>
  </si>
  <si>
    <t>Labour rate
2023</t>
  </si>
  <si>
    <t>Labour rate
2024</t>
  </si>
  <si>
    <t>Labour rate
2025</t>
  </si>
  <si>
    <t>Labour rate
2026</t>
  </si>
  <si>
    <t>Labour rate
2027</t>
  </si>
  <si>
    <t>Labour rate
2028</t>
  </si>
  <si>
    <t>Extended cost</t>
  </si>
  <si>
    <t>Expat Allowance (ONLY if applicable)</t>
  </si>
  <si>
    <t xml:space="preserve">Profit </t>
  </si>
  <si>
    <t>Fully burdened cost</t>
  </si>
  <si>
    <t>Subcontracted/ Name of Subcontractor</t>
  </si>
  <si>
    <t>Profit =&gt;</t>
  </si>
  <si>
    <t>Exmpl. CLIN 1.1.1</t>
  </si>
  <si>
    <t>Systems Engineer</t>
  </si>
  <si>
    <t>EUR</t>
  </si>
  <si>
    <t>25</t>
  </si>
  <si>
    <t>20</t>
  </si>
  <si>
    <t>15</t>
  </si>
  <si>
    <t>10</t>
  </si>
  <si>
    <t>5</t>
  </si>
  <si>
    <t>30</t>
  </si>
  <si>
    <t>50.00</t>
  </si>
  <si>
    <t>51.00</t>
  </si>
  <si>
    <t>52.00</t>
  </si>
  <si>
    <t>53.00</t>
  </si>
  <si>
    <t>54.00</t>
  </si>
  <si>
    <t>55.00</t>
  </si>
  <si>
    <t>56.00</t>
  </si>
  <si>
    <t>57.00</t>
  </si>
  <si>
    <t>58.00</t>
  </si>
  <si>
    <t>59.00</t>
  </si>
  <si>
    <t>9,600.00</t>
  </si>
  <si>
    <t>960.00</t>
  </si>
  <si>
    <t>10,560.00</t>
  </si>
  <si>
    <t>No</t>
  </si>
  <si>
    <t>IMPORTANT: DELETE THIS EXAMPLE ROW (Row 3) BEFORE SUBMITTING BID</t>
  </si>
  <si>
    <t>Insert Labour category name here</t>
  </si>
  <si>
    <t>Total</t>
  </si>
  <si>
    <r>
      <t xml:space="preserve">Each line of the table that contains material is to be populated with the CLIN from the drop down menu that is associated with the effort. Note that all CLINS in the drop down list should be accounted for and if there is no material associated please include a line for that CLIN and indicate </t>
    </r>
    <r>
      <rPr>
        <b/>
        <sz val="9"/>
        <color theme="1"/>
        <rFont val="Calibri"/>
        <family val="2"/>
        <scheme val="minor"/>
      </rPr>
      <t>"No material associated"</t>
    </r>
    <r>
      <rPr>
        <sz val="9"/>
        <color theme="1"/>
        <rFont val="Calibri"/>
        <family val="2"/>
        <scheme val="minor"/>
      </rPr>
      <t xml:space="preserve"> in column C.</t>
    </r>
  </si>
  <si>
    <t xml:space="preserve">Bidder is to identify specific material that is to be procured as a part of the proposed solution. This includes specific hardware items, software licenses, etc. </t>
  </si>
  <si>
    <t xml:space="preserve">Bidder is to provide a description of each item;
this can be a model number, hardware configuration description, etc. </t>
  </si>
  <si>
    <t>Each line is to be completed by the bidder with the applicable currency. Contractors may choose to enter multiple currencies in one sheet or duplicate the sheet for multiple currencies.</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</si>
  <si>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</si>
  <si>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</si>
  <si>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</si>
  <si>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</si>
  <si>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</si>
  <si>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</si>
  <si>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</si>
  <si>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</si>
  <si>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</si>
  <si>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</si>
  <si>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Unit Cost
Year 1</t>
  </si>
  <si>
    <t>Unit Cost
Year 2</t>
  </si>
  <si>
    <t>Unit Cost
Year 3</t>
  </si>
  <si>
    <t>Unit Cost
Year 4</t>
  </si>
  <si>
    <t>Unit Cost
Year 5</t>
  </si>
  <si>
    <t>Unit Cost
Year 6</t>
  </si>
  <si>
    <t>Unit Cost
Year 7</t>
  </si>
  <si>
    <t>Unit Cost
Year 8</t>
  </si>
  <si>
    <t>Unit Cost
Year 9</t>
  </si>
  <si>
    <t>Unit Cost
Year 10</t>
  </si>
  <si>
    <t xml:space="preserve">This colum should only be expressed as a formula, which is the total of the previous columns: "quantity*costs"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</si>
  <si>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</si>
  <si>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item, which means the cost of all units including all profit and indirect rates associated  with material (G/A, overhead, etc.).</t>
  </si>
  <si>
    <t>Enter profit percentage for material in yellow cell below:</t>
  </si>
  <si>
    <t xml:space="preserve">Equipment Name </t>
  </si>
  <si>
    <t>Item Description</t>
  </si>
  <si>
    <t xml:space="preserve">Currency </t>
  </si>
  <si>
    <t>Quantity
2019</t>
  </si>
  <si>
    <t>Quantity
2020</t>
  </si>
  <si>
    <t>Quantity
2021</t>
  </si>
  <si>
    <t>Quantity
2022</t>
  </si>
  <si>
    <t>Quantity
2023</t>
  </si>
  <si>
    <t>Quantity
2024</t>
  </si>
  <si>
    <t>Quantity
2025</t>
  </si>
  <si>
    <t>Quantity
2026</t>
  </si>
  <si>
    <t>Quantity
2027</t>
  </si>
  <si>
    <t>Quantity
2028</t>
  </si>
  <si>
    <t>Unit cost
2019</t>
  </si>
  <si>
    <t>Unit cost
2020</t>
  </si>
  <si>
    <t>Unit cost
2021</t>
  </si>
  <si>
    <t>Unit cost
2022</t>
  </si>
  <si>
    <t>Unit cost
2023</t>
  </si>
  <si>
    <t>Unit cost
2024</t>
  </si>
  <si>
    <t>Unit cost
2025</t>
  </si>
  <si>
    <t>Unit cost
2026</t>
  </si>
  <si>
    <t>Unit cost
2027</t>
  </si>
  <si>
    <t>Unit cost
2028</t>
  </si>
  <si>
    <t>Profit</t>
  </si>
  <si>
    <t>EXAMPLE: BrandX Server: TS1593</t>
  </si>
  <si>
    <t>Example: HT800003 (model number)</t>
  </si>
  <si>
    <t>150.00</t>
  </si>
  <si>
    <t>155.00</t>
  </si>
  <si>
    <t>160.00</t>
  </si>
  <si>
    <t>165.00</t>
  </si>
  <si>
    <t>170.00</t>
  </si>
  <si>
    <t>175.00</t>
  </si>
  <si>
    <t>180.00</t>
  </si>
  <si>
    <t>185.00</t>
  </si>
  <si>
    <t>190.00</t>
  </si>
  <si>
    <t>195.00</t>
  </si>
  <si>
    <t>21,300.00</t>
  </si>
  <si>
    <t>2,130.00</t>
  </si>
  <si>
    <t>24,430.00</t>
  </si>
  <si>
    <t>Insert Purchased Equipment name</t>
  </si>
  <si>
    <t>Insert Item Description/Model number</t>
  </si>
  <si>
    <r>
      <t>Each line of the table that contains travel is to be populated with the CLIN from the drop down menu that is associated with the effort. Note that all CLINS in the drop down list should be accounted for and if there is no travel associated please include a line for that CLIN and indicate</t>
    </r>
    <r>
      <rPr>
        <b/>
        <sz val="9"/>
        <color theme="1"/>
        <rFont val="Calibri"/>
        <family val="2"/>
        <scheme val="minor"/>
      </rPr>
      <t xml:space="preserve"> "No travel associated"</t>
    </r>
    <r>
      <rPr>
        <sz val="9"/>
        <color theme="1"/>
        <rFont val="Calibri"/>
        <family val="2"/>
        <scheme val="minor"/>
      </rPr>
      <t xml:space="preserve"> in column C.</t>
    </r>
  </si>
  <si>
    <t xml:space="preserve">Bidder is to identify the origin and the destination of each travel. </t>
  </si>
  <si>
    <t>Enter year of expected Travel cost.</t>
  </si>
  <si>
    <t>Enter the number of trips.</t>
  </si>
  <si>
    <t>Enter the number of people for each trip.</t>
  </si>
  <si>
    <t>Enter the number of days per trip.</t>
  </si>
  <si>
    <t>Enter the cost per roundtrip transportation (Flight, train, etc.).</t>
  </si>
  <si>
    <t>Enter the per diem rate.</t>
  </si>
  <si>
    <t>Calculated the Total Travel Cost.</t>
  </si>
  <si>
    <t>Origin/Destination</t>
  </si>
  <si>
    <t>Year</t>
  </si>
  <si>
    <t>Nr of
trips</t>
  </si>
  <si>
    <t>Nr of
people</t>
  </si>
  <si>
    <t>Nr of Days
per trip</t>
  </si>
  <si>
    <t>Cost per roundtrip</t>
  </si>
  <si>
    <t>Per Diem</t>
  </si>
  <si>
    <t>Total Cost</t>
  </si>
  <si>
    <t>Rome/The Hague</t>
  </si>
  <si>
    <t>16,200.00</t>
  </si>
  <si>
    <t xml:space="preserve">Insert Origin/destination </t>
  </si>
  <si>
    <r>
      <t xml:space="preserve">Each line of the table that contains ODC is to be populated with the CLIN from the drop down menu that is associated with the effort. Note that all CLINS in the drop down list should be accounted for and if there is no ODC associated please include a line for that CLIN and indicate </t>
    </r>
    <r>
      <rPr>
        <b/>
        <sz val="9"/>
        <color theme="1"/>
        <rFont val="Calibri"/>
        <family val="2"/>
        <scheme val="minor"/>
      </rPr>
      <t>"No ODC associated"</t>
    </r>
    <r>
      <rPr>
        <sz val="9"/>
        <color theme="1"/>
        <rFont val="Calibri"/>
        <family val="2"/>
        <scheme val="minor"/>
      </rPr>
      <t xml:space="preserve"> in column C.</t>
    </r>
  </si>
  <si>
    <t>Enter the name of the ODC item.</t>
  </si>
  <si>
    <t>Enter a description of the ODC item.</t>
  </si>
  <si>
    <t>Enter year of expected ODC cost.</t>
  </si>
  <si>
    <t>Enter the currency</t>
  </si>
  <si>
    <t>Enter the unit type</t>
  </si>
  <si>
    <t>Enter the number of units.</t>
  </si>
  <si>
    <t>Enter the unit cost.</t>
  </si>
  <si>
    <t>Total ODC cost calculation.</t>
  </si>
  <si>
    <t>Item Name</t>
  </si>
  <si>
    <t>Unit Type
(MD's, lot, etc.)</t>
  </si>
  <si>
    <t>Quantity</t>
  </si>
  <si>
    <t xml:space="preserve">Unit cost </t>
  </si>
  <si>
    <t>Shipping</t>
  </si>
  <si>
    <t>Shipping USA to BRU</t>
  </si>
  <si>
    <t>Lot</t>
  </si>
  <si>
    <t>3,000.00</t>
  </si>
  <si>
    <t>6,000.00</t>
  </si>
  <si>
    <t>Insert Other Direct Cost item</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</si>
  <si>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</si>
  <si>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</si>
  <si>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</si>
  <si>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</si>
  <si>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</si>
  <si>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</si>
  <si>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</si>
  <si>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</si>
  <si>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</si>
  <si>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</si>
  <si>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</si>
  <si>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</si>
  <si>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</si>
  <si>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</si>
  <si>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</si>
  <si>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</si>
  <si>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</si>
  <si>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</si>
  <si>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</si>
  <si>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</si>
  <si>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</si>
  <si>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Bidders Complete ALL Yellow Cells only</t>
  </si>
  <si>
    <t>The NATO Basket to be used to create the TCO comparison are the cells highlighted in green</t>
  </si>
  <si>
    <t>Users Breakdown</t>
  </si>
  <si>
    <t xml:space="preserve">Boundles </t>
  </si>
  <si>
    <t>Profile 1 - Basic</t>
  </si>
  <si>
    <t>International Destination Monthly</t>
  </si>
  <si>
    <t>Profile 2 - Standard</t>
  </si>
  <si>
    <t>NATO Destination Monthly</t>
  </si>
  <si>
    <t>Profile 3 - Premium</t>
  </si>
  <si>
    <t>Rest of The World Monthly</t>
  </si>
  <si>
    <t xml:space="preserve">Profile 4 - HotSpot </t>
  </si>
  <si>
    <t>International Destination Temporary</t>
  </si>
  <si>
    <t>TOTAL</t>
  </si>
  <si>
    <t>NATO Destination Temporary Pass</t>
  </si>
  <si>
    <t>Rest of the World Temporary Pass</t>
  </si>
  <si>
    <t>Usage Breakdown Real Traffic 12 months</t>
  </si>
  <si>
    <t xml:space="preserve">DOMESTIC </t>
  </si>
  <si>
    <t>INTERNATIONAL</t>
  </si>
  <si>
    <t>Call Minutes Land Line</t>
  </si>
  <si>
    <t>Call Minutes same operator</t>
  </si>
  <si>
    <t>Call Minutes other operators</t>
  </si>
  <si>
    <t>SMS/MMS</t>
  </si>
  <si>
    <t>Data (KB)</t>
  </si>
  <si>
    <t>Int Call Minutes</t>
  </si>
  <si>
    <t>International SMS</t>
  </si>
  <si>
    <t>Roaming (IN/OUT)</t>
  </si>
  <si>
    <t>Roaming Data KB (*)</t>
  </si>
  <si>
    <t>Roaming SMS</t>
  </si>
  <si>
    <t>n/a</t>
  </si>
  <si>
    <t>10 GB</t>
  </si>
  <si>
    <t xml:space="preserve"> </t>
  </si>
  <si>
    <r>
      <t xml:space="preserve">In the event the </t>
    </r>
    <r>
      <rPr>
        <u/>
        <sz val="9"/>
        <color theme="1"/>
        <rFont val="Calibri"/>
        <family val="2"/>
      </rPr>
      <t>average</t>
    </r>
    <r>
      <rPr>
        <sz val="9"/>
        <color theme="1"/>
        <rFont val="Calibri"/>
        <family val="2"/>
        <scheme val="minor"/>
      </rPr>
      <t xml:space="preserve"> user exceeds an element of the bundle on a 3 month rolling average basis, a Fair Usage Review can be undertaken to adjust future pricing.  The Fair Usage review must never result in retrospective charges to NCIA.</t>
    </r>
  </si>
  <si>
    <t>For the avoidance of doubt, an individual user exceeding their bundle must not result in addtional charges to NCIA.</t>
  </si>
  <si>
    <t>(*)80% roaming in EU zone</t>
  </si>
  <si>
    <t>REAL  VOLUME  GENERATED 1 YEAR</t>
  </si>
  <si>
    <t>Bidders must be compliant to EU Roaming regulations and any other applicable laws</t>
  </si>
  <si>
    <t>Bidders can allocate other countries to different groups as they see fit.</t>
  </si>
  <si>
    <t xml:space="preserve">INTERNATIONAL </t>
  </si>
  <si>
    <t>All Figures per User Per Month</t>
  </si>
  <si>
    <t>International Calls (Mins)</t>
  </si>
  <si>
    <t>International SMS (Volume)</t>
  </si>
  <si>
    <t>Roaming Calls (Mins)</t>
  </si>
  <si>
    <t>Roaming Data (KB)</t>
  </si>
  <si>
    <t>Roaming SMS (Volume)</t>
  </si>
  <si>
    <t>International</t>
  </si>
  <si>
    <t>TOTAL VOLUME YEAR</t>
  </si>
  <si>
    <t>EU Zone</t>
  </si>
  <si>
    <t>RoW 1</t>
  </si>
  <si>
    <t>RoW 2</t>
  </si>
  <si>
    <t>TOTAL (All Users/Annum)</t>
  </si>
  <si>
    <t>Country</t>
  </si>
  <si>
    <t>Group</t>
  </si>
  <si>
    <t>Afghanistan</t>
  </si>
  <si>
    <t>Alaska</t>
  </si>
  <si>
    <t>Albania</t>
  </si>
  <si>
    <t>Albania Mobile</t>
  </si>
  <si>
    <t>Australia - (Cocos-Christmas)</t>
  </si>
  <si>
    <t>Austria</t>
  </si>
  <si>
    <t>Austria GSM</t>
  </si>
  <si>
    <t xml:space="preserve">Azerbajan </t>
  </si>
  <si>
    <t>Bosnia</t>
  </si>
  <si>
    <t>Bulgaria</t>
  </si>
  <si>
    <t>Bulgaria GSM</t>
  </si>
  <si>
    <t>Bulgaria-Mobile</t>
  </si>
  <si>
    <t>Canada</t>
  </si>
  <si>
    <t>Canary islands</t>
  </si>
  <si>
    <t>Croatia</t>
  </si>
  <si>
    <t>Croatia-Mobile</t>
  </si>
  <si>
    <t>Cyprus GSM</t>
  </si>
  <si>
    <t>Czech rep.</t>
  </si>
  <si>
    <t>Czech rep. GSM</t>
  </si>
  <si>
    <t>Denmark</t>
  </si>
  <si>
    <t>Denmark GSM</t>
  </si>
  <si>
    <t>Estonia</t>
  </si>
  <si>
    <t>Estonia GSM</t>
  </si>
  <si>
    <t>Finland</t>
  </si>
  <si>
    <t>Finland GSM</t>
  </si>
  <si>
    <t>France</t>
  </si>
  <si>
    <t>France GSM</t>
  </si>
  <si>
    <t>Georgia</t>
  </si>
  <si>
    <t>Germany GSM</t>
  </si>
  <si>
    <t>Greece</t>
  </si>
  <si>
    <t>Greece-Mobile</t>
  </si>
  <si>
    <t>Greece-Mobile-TIM</t>
  </si>
  <si>
    <t>Hungary</t>
  </si>
  <si>
    <t>Hungary GSM</t>
  </si>
  <si>
    <t>Iceland</t>
  </si>
  <si>
    <t>Iceland-Mobile</t>
  </si>
  <si>
    <t>Iraq</t>
  </si>
  <si>
    <t>Ireland</t>
  </si>
  <si>
    <t>Ireland GSM</t>
  </si>
  <si>
    <t>Israel</t>
  </si>
  <si>
    <t>Israel GSM</t>
  </si>
  <si>
    <t>Italy GSM</t>
  </si>
  <si>
    <t>Japan</t>
  </si>
  <si>
    <t>Jordan</t>
  </si>
  <si>
    <t>Kosovo</t>
  </si>
  <si>
    <t>Latvia</t>
  </si>
  <si>
    <t>Latvia GSM</t>
  </si>
  <si>
    <t>Lithuania</t>
  </si>
  <si>
    <t>Lithuania GSM</t>
  </si>
  <si>
    <t>Luxembourg</t>
  </si>
  <si>
    <t>Luxembourg GSM</t>
  </si>
  <si>
    <t>Macedonia</t>
  </si>
  <si>
    <t>Macedonia-Mobile</t>
  </si>
  <si>
    <t>Malta</t>
  </si>
  <si>
    <t>Mexico</t>
  </si>
  <si>
    <t>Montenegro</t>
  </si>
  <si>
    <t>Montenegro-Mobile</t>
  </si>
  <si>
    <t>Morocco</t>
  </si>
  <si>
    <t>Netherlands GSM</t>
  </si>
  <si>
    <t>Norway GSM</t>
  </si>
  <si>
    <t>Norway Premium Range</t>
  </si>
  <si>
    <t>Pakistan</t>
  </si>
  <si>
    <t>Poland GSM</t>
  </si>
  <si>
    <t>Portugal GSM</t>
  </si>
  <si>
    <t>Qatar</t>
  </si>
  <si>
    <t>Romania</t>
  </si>
  <si>
    <t>Romania GSM</t>
  </si>
  <si>
    <t>Romania-Mobile-Connex</t>
  </si>
  <si>
    <t>Romania-Mobile-Orange</t>
  </si>
  <si>
    <t>Serbia</t>
  </si>
  <si>
    <t>Serbia-Mobile</t>
  </si>
  <si>
    <t>Slovakia</t>
  </si>
  <si>
    <t>Slovakia GSM</t>
  </si>
  <si>
    <t>Slovenia GSM</t>
  </si>
  <si>
    <t>Spain GSM</t>
  </si>
  <si>
    <t>Sweden</t>
  </si>
  <si>
    <t>Sweden GSM</t>
  </si>
  <si>
    <t>Switzerland</t>
  </si>
  <si>
    <t>Switzerland GSM</t>
  </si>
  <si>
    <t>Thailand</t>
  </si>
  <si>
    <t>Tonga</t>
  </si>
  <si>
    <t>Turkey-Mobile-Others</t>
  </si>
  <si>
    <t>Turkey-Mobile-Telsim</t>
  </si>
  <si>
    <t>Turkey-Mobile-Turkcell</t>
  </si>
  <si>
    <t>UK</t>
  </si>
  <si>
    <t>UK GSM</t>
  </si>
  <si>
    <t>UK special numbers</t>
  </si>
  <si>
    <t>Ukraine</t>
  </si>
  <si>
    <t>United Arab @Emirates</t>
  </si>
  <si>
    <t>USA</t>
  </si>
  <si>
    <t>All other calls, for example Directory Enquiries, Premium rate etc must be no greater than the published rate of this call.</t>
  </si>
  <si>
    <t>Euro</t>
  </si>
  <si>
    <t>ALL</t>
  </si>
  <si>
    <t>Lek</t>
  </si>
  <si>
    <t>BGN</t>
  </si>
  <si>
    <t>Lev</t>
  </si>
  <si>
    <t>CAD</t>
  </si>
  <si>
    <t>Dollar</t>
  </si>
  <si>
    <t>HRK</t>
  </si>
  <si>
    <t>Kuna</t>
  </si>
  <si>
    <t>Czech Republic</t>
  </si>
  <si>
    <t>CZK</t>
  </si>
  <si>
    <t>Koruna</t>
  </si>
  <si>
    <t>DKK</t>
  </si>
  <si>
    <t>Krone</t>
  </si>
  <si>
    <t>HUF</t>
  </si>
  <si>
    <t>Forint</t>
  </si>
  <si>
    <t>ISK</t>
  </si>
  <si>
    <t>North Macedonia</t>
  </si>
  <si>
    <t>MKD</t>
  </si>
  <si>
    <t>Denar</t>
  </si>
  <si>
    <t>NOK</t>
  </si>
  <si>
    <t>PLN</t>
  </si>
  <si>
    <t>Zloty</t>
  </si>
  <si>
    <t>RON</t>
  </si>
  <si>
    <t>Lei</t>
  </si>
  <si>
    <t>TRY</t>
  </si>
  <si>
    <t>Lira</t>
  </si>
  <si>
    <t>GBP</t>
  </si>
  <si>
    <t>Pound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</si>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</sst>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quot;$&quot;* #,##0.00_);_(&quot;$&quot;* \(#,##0.00\);_(&quot;$&quot;* &quot;-&quot;??_);_(@_)"/>
    <numFmt numFmtId="165" formatCode="_(* #,##0.00_);_(* \(#,##0.00\);_(* &quot;-&quot;??_);_(@_)"/>
    <numFmt numFmtId="166" formatCode="_-* #,##0_-;\-* #,##0_-;_-* &quot;-&quot;??_-;_-@_-"/>
    <numFmt numFmtId="167" formatCode="#,##0_ ;\-#,##0\ "/>
    <numFmt numFmtId="168" formatCode="_(* #,##0_);_(* \(#,##0\);_(* &quot;-&quot;??_);_(@_)"/>
    <numFmt numFmtId="169" formatCode="_(* #,##0.0_);_(* \(#,##0.0\);_(* &quot;-&quot;??_);_(@_)"/>
  </numFmts>
  <fonts count="35">
    <font>
      <sz val="11"/>
      <color theme="1"/>
      <name val="Calibri"/>
      <family val="2"/>
      <scheme val="minor"/>
    </font>
    <font>
      <sz val="11"/>
      <color theme="1"/>
      <name val="Calibri"/>
      <scheme val="minor"/>
    </font>
    <font>
      <sz val="12"/>
      <color theme="1"/>
      <name val="Arial"/>
      <family val="2"/>
    </font>
    <font>
      <b/>
      <sz val="12"/>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b/>
      <sz val="14"/>
      <color theme="1"/>
      <name val="Arial"/>
      <family val="2"/>
    </font>
    <font>
      <i/>
      <sz val="11"/>
      <color theme="1"/>
      <name val="Calibri"/>
      <family val="2"/>
      <scheme val="minor"/>
    </font>
    <font>
      <b/>
      <sz val="13"/>
      <color theme="0"/>
      <name val="Calibri"/>
      <family val="2"/>
      <scheme val="minor"/>
    </font>
    <font>
      <b/>
      <sz val="12"/>
      <color theme="0"/>
      <name val="Calibri"/>
      <family val="2"/>
      <scheme val="minor"/>
    </font>
    <font>
      <b/>
      <sz val="12"/>
      <color theme="1"/>
      <name val="Calibri"/>
      <family val="2"/>
      <scheme val="minor"/>
    </font>
    <font>
      <sz val="14"/>
      <color theme="1"/>
      <name val="Calibri"/>
      <family val="2"/>
      <scheme val="minor"/>
    </font>
    <font>
      <b/>
      <i/>
      <sz val="14"/>
      <color theme="1"/>
      <name val="Calibri"/>
      <family val="2"/>
      <scheme val="minor"/>
    </font>
    <font>
      <sz val="9"/>
      <color theme="1"/>
      <name val="Calibri"/>
      <family val="2"/>
      <scheme val="minor"/>
    </font>
    <font>
      <b/>
      <u/>
      <sz val="14"/>
      <color theme="1"/>
      <name val="Calibri"/>
      <family val="2"/>
      <scheme val="minor"/>
    </font>
    <font>
      <sz val="10"/>
      <name val="Arial"/>
      <family val="2"/>
    </font>
    <font>
      <b/>
      <sz val="9"/>
      <color theme="1"/>
      <name val="Calibri"/>
      <family val="2"/>
      <scheme val="minor"/>
    </font>
    <font>
      <b/>
      <sz val="10"/>
      <color theme="1"/>
      <name val="Calibri"/>
      <family val="2"/>
      <scheme val="minor"/>
    </font>
    <font>
      <sz val="9"/>
      <name val="Calibri"/>
      <family val="2"/>
      <scheme val="minor"/>
    </font>
    <font>
      <u/>
      <sz val="9"/>
      <color theme="1"/>
      <name val="Calibri"/>
      <family val="2"/>
    </font>
    <font>
      <b/>
      <i/>
      <sz val="9"/>
      <color theme="1"/>
      <name val="Calibri"/>
      <family val="2"/>
      <scheme val="minor"/>
    </font>
    <font>
      <b/>
      <sz val="11"/>
      <name val="Calibri"/>
      <family val="2"/>
      <scheme val="minor"/>
    </font>
    <font>
      <sz val="9"/>
      <color rgb="FFFF0000"/>
      <name val="Calibri"/>
      <family val="2"/>
      <scheme val="minor"/>
    </font>
    <font>
      <b/>
      <sz val="14"/>
      <color theme="1"/>
      <name val="Calibri"/>
      <family val="2"/>
      <scheme val="minor"/>
    </font>
    <font>
      <sz val="11"/>
      <color theme="1"/>
      <name val="Arial"/>
      <family val="2"/>
    </font>
    <font>
      <b/>
      <sz val="11"/>
      <color theme="1"/>
      <name val="Arial"/>
      <family val="2"/>
    </font>
    <font>
      <b/>
      <sz val="18"/>
      <color theme="1"/>
      <name val="Calibri"/>
      <family val="2"/>
      <scheme val="minor"/>
    </font>
    <font>
      <b/>
      <sz val="11"/>
      <color rgb="FFFF0000"/>
      <name val="Arial"/>
      <family val="2"/>
    </font>
    <font>
      <b/>
      <sz val="10"/>
      <name val="Arial"/>
      <family val="2"/>
    </font>
    <font>
      <i/>
      <sz val="11"/>
      <name val="Calibri"/>
      <family val="2"/>
    </font>
    <font>
      <i/>
      <sz val="11"/>
      <name val="Calibri"/>
      <family val="2"/>
      <scheme val="minor"/>
    </font>
    <font>
      <b/>
      <i/>
      <sz val="11"/>
      <color theme="1"/>
      <name val="Calibri"/>
      <family val="2"/>
      <scheme val="minor"/>
    </font>
    <font>
      <b/>
      <sz val="14"/>
      <color rgb="FFC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5"/>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style="hair">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6">
    <xf numFmtId="0" fontId="0" fillId="0" borderId="0"/>
    <xf numFmtId="165" fontId="4" fillId="0" borderId="0" applyFont="0" applyFill="0" applyBorder="0" applyAlignment="0" applyProtection="0"/>
    <xf numFmtId="0" fontId="17" fillId="0" borderId="0"/>
    <xf numFmtId="164" fontId="4" fillId="0" borderId="0" applyFont="0" applyFill="0" applyBorder="0" applyAlignment="0" applyProtection="0"/>
    <xf numFmtId="9" fontId="4" fillId="0" borderId="0" applyFont="0" applyFill="0" applyBorder="0" applyAlignment="0" applyProtection="0"/>
    <xf numFmtId="0" fontId="17" fillId="0" borderId="0"/>
  </cellStyleXfs>
  <cellXfs count="30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2"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1" fontId="3" fillId="3" borderId="1" xfId="0" applyNumberFormat="1" applyFont="1" applyFill="1" applyBorder="1" applyAlignment="1">
      <alignment horizontal="center" vertical="center" wrapText="1"/>
    </xf>
    <xf numFmtId="0" fontId="0" fillId="3" borderId="1" xfId="0" applyFill="1" applyBorder="1" applyAlignment="1">
      <alignment vertical="center"/>
    </xf>
    <xf numFmtId="0" fontId="7" fillId="0" borderId="1" xfId="0" applyFont="1" applyBorder="1" applyAlignment="1">
      <alignment horizontal="left" vertical="center" wrapText="1" indent="1" shrinkToFit="1"/>
    </xf>
    <xf numFmtId="0" fontId="0" fillId="5" borderId="0" xfId="0" applyFill="1"/>
    <xf numFmtId="0" fontId="9" fillId="5" borderId="0" xfId="0" applyFont="1" applyFill="1"/>
    <xf numFmtId="0" fontId="10" fillId="4" borderId="1" xfId="0" applyFont="1" applyFill="1" applyBorder="1" applyAlignment="1">
      <alignment horizontal="center" vertical="center" wrapText="1"/>
    </xf>
    <xf numFmtId="0" fontId="6" fillId="6" borderId="5" xfId="0" applyFont="1" applyFill="1" applyBorder="1" applyAlignment="1">
      <alignment vertical="center"/>
    </xf>
    <xf numFmtId="0" fontId="11" fillId="6" borderId="6" xfId="0" applyFont="1" applyFill="1" applyBorder="1" applyAlignment="1">
      <alignment horizontal="right" vertical="center"/>
    </xf>
    <xf numFmtId="0" fontId="6" fillId="0" borderId="7" xfId="0" applyFont="1" applyFill="1" applyBorder="1" applyAlignment="1">
      <alignment vertical="center"/>
    </xf>
    <xf numFmtId="0" fontId="5" fillId="0" borderId="7" xfId="0" applyFont="1" applyFill="1" applyBorder="1" applyAlignment="1">
      <alignment horizontal="right" vertical="center"/>
    </xf>
    <xf numFmtId="0" fontId="12" fillId="8" borderId="8" xfId="0" applyFont="1" applyFill="1" applyBorder="1" applyAlignment="1">
      <alignment vertical="center"/>
    </xf>
    <xf numFmtId="0" fontId="0" fillId="8" borderId="9" xfId="0" applyFont="1" applyFill="1" applyBorder="1" applyAlignment="1">
      <alignment vertical="center"/>
    </xf>
    <xf numFmtId="0" fontId="12" fillId="8" borderId="11" xfId="0" applyFont="1" applyFill="1" applyBorder="1" applyAlignment="1">
      <alignment vertical="center"/>
    </xf>
    <xf numFmtId="0" fontId="0" fillId="8" borderId="1" xfId="0" applyFont="1" applyFill="1" applyBorder="1" applyAlignment="1">
      <alignment vertical="center"/>
    </xf>
    <xf numFmtId="0" fontId="6" fillId="0" borderId="13" xfId="0" applyFont="1" applyFill="1" applyBorder="1" applyAlignment="1">
      <alignment vertical="center"/>
    </xf>
    <xf numFmtId="0" fontId="0" fillId="0" borderId="13" xfId="0" applyFont="1" applyFill="1" applyBorder="1" applyAlignment="1">
      <alignment vertical="center"/>
    </xf>
    <xf numFmtId="43" fontId="13" fillId="0" borderId="13" xfId="1" applyNumberFormat="1" applyFont="1"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43" fontId="0" fillId="7" borderId="10" xfId="1" applyNumberFormat="1" applyFont="1" applyFill="1" applyBorder="1" applyAlignment="1">
      <alignment vertical="center"/>
    </xf>
    <xf numFmtId="0" fontId="0" fillId="5" borderId="11" xfId="0" applyFill="1" applyBorder="1" applyAlignment="1">
      <alignment vertical="center"/>
    </xf>
    <xf numFmtId="0" fontId="0" fillId="5" borderId="1" xfId="0" applyFill="1" applyBorder="1" applyAlignment="1">
      <alignment vertical="center"/>
    </xf>
    <xf numFmtId="165" fontId="0" fillId="0" borderId="12" xfId="1" applyFont="1" applyFill="1" applyBorder="1" applyAlignment="1">
      <alignment vertical="center"/>
    </xf>
    <xf numFmtId="0" fontId="6" fillId="9" borderId="11" xfId="0" applyFont="1" applyFill="1" applyBorder="1" applyAlignment="1">
      <alignment vertical="center"/>
    </xf>
    <xf numFmtId="0" fontId="6" fillId="9" borderId="1" xfId="0" applyFont="1" applyFill="1" applyBorder="1" applyAlignment="1">
      <alignment vertical="center"/>
    </xf>
    <xf numFmtId="43" fontId="0" fillId="7" borderId="12" xfId="1" applyNumberFormat="1" applyFont="1" applyFill="1" applyBorder="1" applyAlignment="1">
      <alignment vertical="center"/>
    </xf>
    <xf numFmtId="0" fontId="14" fillId="11" borderId="0" xfId="0" applyFont="1" applyFill="1"/>
    <xf numFmtId="0" fontId="15" fillId="0" borderId="0" xfId="0" applyFont="1"/>
    <xf numFmtId="0" fontId="16" fillId="0" borderId="0" xfId="0" applyFont="1"/>
    <xf numFmtId="0" fontId="15" fillId="0" borderId="0" xfId="0" applyFont="1" applyAlignment="1"/>
    <xf numFmtId="0" fontId="0" fillId="0" borderId="0" xfId="0" applyAlignment="1"/>
    <xf numFmtId="0" fontId="15" fillId="0" borderId="16" xfId="0" applyFont="1" applyBorder="1"/>
    <xf numFmtId="41" fontId="15" fillId="0" borderId="16" xfId="0" applyNumberFormat="1" applyFont="1" applyBorder="1"/>
    <xf numFmtId="166" fontId="15" fillId="0" borderId="16" xfId="0" applyNumberFormat="1" applyFont="1" applyBorder="1"/>
    <xf numFmtId="166" fontId="15" fillId="0" borderId="0" xfId="0" applyNumberFormat="1" applyFont="1"/>
    <xf numFmtId="0" fontId="15" fillId="0" borderId="20" xfId="0" applyFont="1" applyBorder="1"/>
    <xf numFmtId="166" fontId="15" fillId="0" borderId="20" xfId="0" applyNumberFormat="1" applyFont="1" applyBorder="1"/>
    <xf numFmtId="166" fontId="15" fillId="0" borderId="16" xfId="1" applyNumberFormat="1" applyFont="1" applyBorder="1"/>
    <xf numFmtId="0" fontId="17" fillId="0" borderId="0" xfId="2"/>
    <xf numFmtId="0" fontId="18" fillId="12" borderId="16" xfId="0" applyFont="1" applyFill="1" applyBorder="1"/>
    <xf numFmtId="166" fontId="18" fillId="12" borderId="16" xfId="1" applyNumberFormat="1" applyFont="1" applyFill="1" applyBorder="1"/>
    <xf numFmtId="0" fontId="18" fillId="8" borderId="24"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5" fillId="0" borderId="17" xfId="0" applyFont="1" applyBorder="1"/>
    <xf numFmtId="41" fontId="15" fillId="0" borderId="28" xfId="1" applyNumberFormat="1" applyFont="1" applyBorder="1" applyAlignment="1">
      <alignment horizontal="center"/>
    </xf>
    <xf numFmtId="3" fontId="15" fillId="0" borderId="16" xfId="0" applyNumberFormat="1" applyFont="1" applyBorder="1" applyAlignment="1">
      <alignment horizontal="center" vertical="center"/>
    </xf>
    <xf numFmtId="1" fontId="20" fillId="5" borderId="16" xfId="1" applyNumberFormat="1" applyFont="1" applyFill="1" applyBorder="1" applyAlignment="1">
      <alignment horizontal="center"/>
    </xf>
    <xf numFmtId="1" fontId="15" fillId="0" borderId="16" xfId="1" applyNumberFormat="1" applyFont="1" applyBorder="1" applyAlignment="1">
      <alignment horizontal="center"/>
    </xf>
    <xf numFmtId="41" fontId="20" fillId="5" borderId="29" xfId="1" applyNumberFormat="1" applyFont="1" applyFill="1" applyBorder="1" applyAlignment="1">
      <alignment horizontal="center"/>
    </xf>
    <xf numFmtId="165" fontId="15" fillId="0" borderId="19" xfId="1" applyFont="1" applyBorder="1" applyAlignment="1">
      <alignment horizontal="center"/>
    </xf>
    <xf numFmtId="0" fontId="15" fillId="0" borderId="16" xfId="1" applyNumberFormat="1" applyFont="1" applyBorder="1" applyAlignment="1">
      <alignment horizontal="center"/>
    </xf>
    <xf numFmtId="3" fontId="20" fillId="5" borderId="16" xfId="1" applyNumberFormat="1" applyFont="1" applyFill="1" applyBorder="1" applyAlignment="1">
      <alignment horizontal="center"/>
    </xf>
    <xf numFmtId="0" fontId="15" fillId="0" borderId="29" xfId="1" applyNumberFormat="1" applyFont="1" applyBorder="1" applyAlignment="1">
      <alignment horizontal="center"/>
    </xf>
    <xf numFmtId="0" fontId="15" fillId="0" borderId="30" xfId="0" applyFont="1" applyBorder="1"/>
    <xf numFmtId="167" fontId="15" fillId="0" borderId="19" xfId="1" applyNumberFormat="1" applyFont="1" applyBorder="1" applyAlignment="1">
      <alignment horizontal="center"/>
    </xf>
    <xf numFmtId="3" fontId="15" fillId="0" borderId="16" xfId="1" applyNumberFormat="1" applyFont="1" applyBorder="1" applyAlignment="1">
      <alignment horizontal="center"/>
    </xf>
    <xf numFmtId="3" fontId="15" fillId="0" borderId="29" xfId="1" applyNumberFormat="1" applyFont="1" applyBorder="1" applyAlignment="1">
      <alignment horizontal="center"/>
    </xf>
    <xf numFmtId="165" fontId="15" fillId="0" borderId="28" xfId="1" applyFont="1" applyBorder="1" applyAlignment="1">
      <alignment horizontal="center"/>
    </xf>
    <xf numFmtId="165" fontId="15" fillId="0" borderId="16" xfId="1" applyFont="1" applyBorder="1" applyAlignment="1">
      <alignment horizontal="center"/>
    </xf>
    <xf numFmtId="165" fontId="20" fillId="5" borderId="29" xfId="1" applyFont="1" applyFill="1" applyBorder="1" applyAlignment="1">
      <alignment horizontal="center"/>
    </xf>
    <xf numFmtId="0" fontId="15" fillId="0" borderId="0" xfId="0" applyFont="1" applyBorder="1"/>
    <xf numFmtId="165" fontId="15" fillId="0" borderId="0" xfId="1" applyFont="1" applyBorder="1"/>
    <xf numFmtId="9" fontId="15" fillId="0" borderId="0" xfId="0" applyNumberFormat="1" applyFont="1" applyBorder="1" applyAlignment="1">
      <alignment horizontal="center" vertical="center" wrapText="1"/>
    </xf>
    <xf numFmtId="43" fontId="15" fillId="5" borderId="0" xfId="1" applyNumberFormat="1" applyFont="1" applyFill="1" applyBorder="1"/>
    <xf numFmtId="43" fontId="15" fillId="0" borderId="0" xfId="1" applyNumberFormat="1" applyFont="1" applyBorder="1"/>
    <xf numFmtId="0" fontId="22" fillId="0" borderId="0" xfId="0" applyFont="1"/>
    <xf numFmtId="0" fontId="6" fillId="5" borderId="0" xfId="0" applyFont="1" applyFill="1" applyBorder="1" applyAlignment="1">
      <alignment horizontal="center"/>
    </xf>
    <xf numFmtId="0" fontId="6" fillId="0" borderId="0" xfId="0" applyFont="1" applyFill="1" applyBorder="1" applyAlignment="1">
      <alignment horizontal="center"/>
    </xf>
    <xf numFmtId="0" fontId="23" fillId="0" borderId="0" xfId="0" applyFont="1" applyFill="1" applyBorder="1" applyAlignment="1">
      <alignment horizontal="center"/>
    </xf>
    <xf numFmtId="0" fontId="18" fillId="8" borderId="16"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22" fillId="0" borderId="0" xfId="0" applyFont="1" applyFill="1" applyBorder="1"/>
    <xf numFmtId="0" fontId="15" fillId="0" borderId="0" xfId="0" applyFont="1" applyFill="1" applyBorder="1"/>
    <xf numFmtId="0" fontId="18" fillId="0" borderId="0" xfId="0" applyFont="1" applyFill="1" applyBorder="1" applyAlignment="1">
      <alignment horizontal="center" vertical="center" wrapText="1"/>
    </xf>
    <xf numFmtId="3" fontId="15" fillId="0" borderId="19" xfId="1" applyNumberFormat="1" applyFont="1" applyBorder="1"/>
    <xf numFmtId="3" fontId="15" fillId="0" borderId="16" xfId="1" applyNumberFormat="1" applyFont="1" applyBorder="1"/>
    <xf numFmtId="3" fontId="15" fillId="0" borderId="17" xfId="1" applyNumberFormat="1" applyFont="1" applyBorder="1"/>
    <xf numFmtId="3" fontId="15" fillId="5" borderId="0" xfId="1" applyNumberFormat="1" applyFont="1" applyFill="1" applyBorder="1"/>
    <xf numFmtId="3" fontId="15" fillId="0" borderId="16" xfId="0" applyNumberFormat="1" applyFont="1" applyFill="1" applyBorder="1" applyAlignment="1"/>
    <xf numFmtId="3" fontId="15" fillId="0" borderId="16" xfId="0" applyNumberFormat="1" applyFont="1" applyBorder="1" applyAlignment="1"/>
    <xf numFmtId="3" fontId="15" fillId="0" borderId="0" xfId="0" applyNumberFormat="1" applyFont="1"/>
    <xf numFmtId="3" fontId="15" fillId="0" borderId="0" xfId="1" applyNumberFormat="1" applyFont="1" applyFill="1" applyBorder="1"/>
    <xf numFmtId="3" fontId="15" fillId="12" borderId="16" xfId="1" applyNumberFormat="1" applyFont="1" applyFill="1" applyBorder="1"/>
    <xf numFmtId="3" fontId="15" fillId="12" borderId="17" xfId="1" applyNumberFormat="1" applyFont="1" applyFill="1" applyBorder="1"/>
    <xf numFmtId="9" fontId="15" fillId="5" borderId="0" xfId="1" applyNumberFormat="1" applyFont="1" applyFill="1" applyBorder="1"/>
    <xf numFmtId="3" fontId="15" fillId="5" borderId="0" xfId="0" applyNumberFormat="1" applyFont="1" applyFill="1" applyBorder="1"/>
    <xf numFmtId="3" fontId="15" fillId="0" borderId="0" xfId="0" applyNumberFormat="1" applyFont="1" applyFill="1" applyBorder="1"/>
    <xf numFmtId="0" fontId="24" fillId="0" borderId="0" xfId="0" applyFont="1"/>
    <xf numFmtId="0" fontId="15" fillId="0" borderId="0" xfId="0" applyFont="1" applyAlignment="1">
      <alignment horizontal="left"/>
    </xf>
    <xf numFmtId="3" fontId="15" fillId="0" borderId="16" xfId="0" applyNumberFormat="1" applyFont="1" applyBorder="1"/>
    <xf numFmtId="0" fontId="15" fillId="0" borderId="16" xfId="0" applyNumberFormat="1" applyFont="1" applyBorder="1"/>
    <xf numFmtId="1" fontId="15" fillId="0" borderId="16" xfId="0" applyNumberFormat="1" applyFont="1" applyBorder="1"/>
    <xf numFmtId="0" fontId="3" fillId="2" borderId="5"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2" fillId="0" borderId="5" xfId="0" applyNumberFormat="1"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36" xfId="0" applyFont="1" applyBorder="1" applyAlignment="1">
      <alignment horizontal="center" vertical="center" wrapText="1"/>
    </xf>
    <xf numFmtId="0" fontId="3" fillId="2" borderId="38" xfId="0" applyFont="1" applyFill="1" applyBorder="1" applyAlignment="1">
      <alignment horizontal="center" vertical="center" wrapText="1"/>
    </xf>
    <xf numFmtId="0" fontId="2" fillId="3" borderId="38" xfId="0" applyFont="1" applyFill="1" applyBorder="1" applyAlignment="1">
      <alignment horizontal="left" vertical="center" wrapText="1"/>
    </xf>
    <xf numFmtId="0" fontId="2" fillId="0" borderId="38" xfId="0" applyFont="1" applyBorder="1" applyAlignment="1">
      <alignment horizontal="left" vertical="center" wrapText="1" indent="1"/>
    </xf>
    <xf numFmtId="0" fontId="2" fillId="0" borderId="39" xfId="0" applyFont="1" applyBorder="1" applyAlignment="1">
      <alignment horizontal="left" vertical="center" wrapText="1" indent="1"/>
    </xf>
    <xf numFmtId="0" fontId="3"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3" borderId="5" xfId="0" applyFill="1" applyBorder="1" applyAlignment="1">
      <alignment vertical="center"/>
    </xf>
    <xf numFmtId="0" fontId="2" fillId="3" borderId="11" xfId="0" applyFont="1" applyFill="1" applyBorder="1" applyAlignment="1">
      <alignment horizontal="left" vertical="center" wrapText="1"/>
    </xf>
    <xf numFmtId="0" fontId="2" fillId="0" borderId="11" xfId="0" applyFont="1" applyBorder="1" applyAlignment="1">
      <alignment horizontal="left" vertical="center" wrapText="1" indent="1"/>
    </xf>
    <xf numFmtId="0" fontId="2" fillId="0" borderId="35" xfId="0" applyFont="1" applyBorder="1" applyAlignment="1">
      <alignment horizontal="left" vertical="center" wrapText="1" indent="1"/>
    </xf>
    <xf numFmtId="0" fontId="0" fillId="0" borderId="0" xfId="0" applyAlignment="1">
      <alignment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Fill="1" applyBorder="1" applyAlignment="1" applyProtection="1">
      <alignment horizontal="left" vertical="center"/>
    </xf>
    <xf numFmtId="0" fontId="17" fillId="0" borderId="1" xfId="0" quotePrefix="1" applyFont="1" applyFill="1" applyBorder="1" applyAlignment="1">
      <alignment horizontal="center" vertical="center"/>
    </xf>
    <xf numFmtId="0" fontId="17" fillId="0" borderId="1" xfId="0" applyFont="1" applyBorder="1" applyAlignment="1" applyProtection="1">
      <alignment horizontal="left" vertical="center"/>
    </xf>
    <xf numFmtId="0" fontId="17" fillId="0" borderId="1" xfId="0" quotePrefix="1" applyFont="1" applyFill="1" applyBorder="1" applyAlignment="1">
      <alignment horizontal="left" vertical="center"/>
    </xf>
    <xf numFmtId="0" fontId="0" fillId="0" borderId="1" xfId="0" applyBorder="1"/>
    <xf numFmtId="0" fontId="26" fillId="0" borderId="0" xfId="0" applyFont="1" applyAlignment="1">
      <alignment vertical="center"/>
    </xf>
    <xf numFmtId="0" fontId="2" fillId="7" borderId="36" xfId="0" applyFont="1" applyFill="1" applyBorder="1" applyAlignment="1">
      <alignment horizontal="center" vertical="center" wrapText="1"/>
    </xf>
    <xf numFmtId="0" fontId="2" fillId="0" borderId="6" xfId="0" applyFont="1" applyBorder="1" applyAlignment="1">
      <alignment horizontal="center" vertical="center" wrapText="1"/>
    </xf>
    <xf numFmtId="1" fontId="3" fillId="3" borderId="6" xfId="0" applyNumberFormat="1" applyFont="1" applyFill="1" applyBorder="1" applyAlignment="1">
      <alignment horizontal="center" vertical="center" wrapText="1"/>
    </xf>
    <xf numFmtId="0" fontId="0" fillId="3" borderId="6" xfId="0" applyFill="1" applyBorder="1" applyAlignment="1">
      <alignment vertical="center"/>
    </xf>
    <xf numFmtId="43" fontId="0" fillId="7" borderId="1" xfId="1" applyNumberFormat="1" applyFont="1" applyFill="1" applyBorder="1" applyAlignment="1">
      <alignment vertical="center"/>
    </xf>
    <xf numFmtId="165" fontId="3" fillId="7" borderId="12" xfId="0" applyNumberFormat="1" applyFont="1" applyFill="1" applyBorder="1" applyAlignment="1">
      <alignment vertical="center" wrapText="1"/>
    </xf>
    <xf numFmtId="165" fontId="2" fillId="7" borderId="12" xfId="0" applyNumberFormat="1" applyFont="1" applyFill="1" applyBorder="1" applyAlignment="1">
      <alignment vertical="center" wrapText="1"/>
    </xf>
    <xf numFmtId="165" fontId="2" fillId="7" borderId="37" xfId="0" applyNumberFormat="1" applyFont="1" applyFill="1" applyBorder="1" applyAlignment="1">
      <alignment vertical="center" wrapText="1"/>
    </xf>
    <xf numFmtId="165" fontId="2" fillId="7" borderId="1" xfId="0" applyNumberFormat="1" applyFont="1" applyFill="1" applyBorder="1" applyAlignment="1">
      <alignment vertical="center" wrapText="1"/>
    </xf>
    <xf numFmtId="165" fontId="2" fillId="7" borderId="36" xfId="0" applyNumberFormat="1" applyFont="1" applyFill="1" applyBorder="1" applyAlignment="1">
      <alignment vertical="center" wrapText="1"/>
    </xf>
    <xf numFmtId="165" fontId="3" fillId="7" borderId="5" xfId="0" applyNumberFormat="1" applyFont="1" applyFill="1" applyBorder="1" applyAlignment="1">
      <alignment vertical="center" wrapText="1"/>
    </xf>
    <xf numFmtId="0" fontId="2" fillId="7" borderId="1" xfId="0" applyFont="1" applyFill="1" applyBorder="1" applyAlignment="1">
      <alignment horizontal="center" vertical="center" wrapText="1"/>
    </xf>
    <xf numFmtId="0" fontId="0" fillId="7" borderId="1" xfId="0" applyFill="1" applyBorder="1" applyAlignment="1">
      <alignment vertical="center"/>
    </xf>
    <xf numFmtId="43" fontId="6" fillId="7" borderId="12" xfId="1" applyNumberFormat="1" applyFont="1" applyFill="1" applyBorder="1" applyAlignment="1">
      <alignment vertical="center"/>
    </xf>
    <xf numFmtId="43" fontId="13" fillId="7" borderId="10" xfId="1" applyNumberFormat="1" applyFont="1" applyFill="1" applyBorder="1" applyAlignment="1">
      <alignment vertical="center"/>
    </xf>
    <xf numFmtId="43" fontId="13" fillId="7" borderId="12" xfId="1" applyNumberFormat="1" applyFont="1" applyFill="1" applyBorder="1" applyAlignment="1">
      <alignment vertical="center"/>
    </xf>
    <xf numFmtId="0" fontId="2" fillId="0" borderId="11" xfId="0" applyFont="1" applyFill="1" applyBorder="1" applyAlignment="1">
      <alignment horizontal="left" vertical="center" wrapText="1"/>
    </xf>
    <xf numFmtId="0" fontId="2" fillId="0" borderId="35" xfId="0" applyFont="1" applyFill="1" applyBorder="1" applyAlignment="1">
      <alignment horizontal="left" vertical="center" wrapText="1"/>
    </xf>
    <xf numFmtId="165" fontId="3" fillId="7" borderId="37" xfId="0" applyNumberFormat="1" applyFont="1" applyFill="1" applyBorder="1" applyAlignment="1">
      <alignment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5" fillId="7" borderId="52" xfId="0" applyFont="1" applyFill="1" applyBorder="1" applyAlignment="1">
      <alignment horizontal="center" vertical="center"/>
    </xf>
    <xf numFmtId="0" fontId="25" fillId="7" borderId="53" xfId="0" applyFont="1" applyFill="1" applyBorder="1" applyAlignment="1">
      <alignment horizontal="center" vertical="center"/>
    </xf>
    <xf numFmtId="0" fontId="2" fillId="0" borderId="35" xfId="0" applyFont="1" applyFill="1" applyBorder="1" applyAlignment="1">
      <alignment vertical="center" wrapText="1"/>
    </xf>
    <xf numFmtId="0" fontId="2" fillId="0" borderId="39" xfId="0" applyFont="1" applyFill="1" applyBorder="1" applyAlignment="1">
      <alignment horizontal="left" vertical="center" wrapText="1"/>
    </xf>
    <xf numFmtId="0" fontId="25" fillId="7" borderId="57" xfId="0" applyFont="1" applyFill="1" applyBorder="1" applyAlignment="1">
      <alignment horizontal="center" vertical="center"/>
    </xf>
    <xf numFmtId="0" fontId="2" fillId="0" borderId="11" xfId="0" applyFont="1" applyFill="1" applyBorder="1" applyAlignment="1">
      <alignment vertical="center" wrapText="1"/>
    </xf>
    <xf numFmtId="0" fontId="25" fillId="7" borderId="59" xfId="0" applyFont="1" applyFill="1" applyBorder="1" applyAlignment="1">
      <alignment horizontal="center" vertical="center"/>
    </xf>
    <xf numFmtId="0" fontId="25" fillId="7" borderId="60" xfId="0" applyFont="1" applyFill="1" applyBorder="1" applyAlignment="1">
      <alignment horizontal="center" vertical="center"/>
    </xf>
    <xf numFmtId="0" fontId="0" fillId="5" borderId="0" xfId="0" applyFill="1" applyAlignment="1">
      <alignment vertical="center"/>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6" fillId="9" borderId="35" xfId="0" applyFont="1" applyFill="1" applyBorder="1" applyAlignment="1">
      <alignment vertical="center"/>
    </xf>
    <xf numFmtId="0" fontId="6" fillId="9" borderId="36" xfId="0" applyFont="1" applyFill="1" applyBorder="1" applyAlignment="1">
      <alignment vertical="center"/>
    </xf>
    <xf numFmtId="43" fontId="6" fillId="7" borderId="37" xfId="1" applyNumberFormat="1" applyFont="1" applyFill="1" applyBorder="1" applyAlignment="1">
      <alignment vertical="center"/>
    </xf>
    <xf numFmtId="0" fontId="12" fillId="7" borderId="6" xfId="0" applyFont="1" applyFill="1" applyBorder="1" applyAlignment="1">
      <alignment horizontal="center" vertical="center" wrapText="1"/>
    </xf>
    <xf numFmtId="0" fontId="28" fillId="5" borderId="0" xfId="5" applyFont="1" applyFill="1" applyAlignment="1" applyProtection="1">
      <alignment vertical="center"/>
    </xf>
    <xf numFmtId="0" fontId="17" fillId="5" borderId="0" xfId="5" applyFill="1" applyProtection="1"/>
    <xf numFmtId="0" fontId="6" fillId="5" borderId="0" xfId="5" applyFont="1" applyFill="1" applyProtection="1"/>
    <xf numFmtId="0" fontId="6" fillId="13" borderId="44" xfId="5" applyFont="1" applyFill="1" applyBorder="1" applyAlignment="1" applyProtection="1">
      <alignment horizontal="left" vertical="center"/>
    </xf>
    <xf numFmtId="0" fontId="6" fillId="13" borderId="46" xfId="5" applyFont="1" applyFill="1" applyBorder="1" applyAlignment="1" applyProtection="1">
      <alignment horizontal="left" vertical="center"/>
    </xf>
    <xf numFmtId="0" fontId="17" fillId="14" borderId="9" xfId="5" applyFill="1" applyBorder="1" applyAlignment="1" applyProtection="1">
      <alignment horizontal="left" vertical="center" wrapText="1" indent="1"/>
    </xf>
    <xf numFmtId="0" fontId="17" fillId="14" borderId="61" xfId="5" applyFill="1" applyBorder="1" applyAlignment="1" applyProtection="1">
      <alignment horizontal="left" vertical="center" wrapText="1" indent="1"/>
    </xf>
    <xf numFmtId="0" fontId="17" fillId="5" borderId="0" xfId="5" applyFill="1" applyBorder="1" applyAlignment="1" applyProtection="1">
      <alignment horizontal="left" vertical="top" wrapText="1"/>
    </xf>
    <xf numFmtId="0" fontId="23" fillId="13" borderId="1" xfId="5" applyFont="1" applyFill="1" applyBorder="1" applyAlignment="1" applyProtection="1">
      <alignment vertical="center"/>
    </xf>
    <xf numFmtId="0" fontId="23" fillId="14" borderId="1" xfId="5" applyFont="1" applyFill="1" applyBorder="1" applyAlignment="1" applyProtection="1">
      <alignment horizontal="left" vertical="center" wrapText="1" indent="1"/>
    </xf>
    <xf numFmtId="0" fontId="31" fillId="14" borderId="1" xfId="5" applyFont="1" applyFill="1" applyBorder="1" applyAlignment="1" applyProtection="1">
      <alignment vertical="center" wrapText="1"/>
    </xf>
    <xf numFmtId="0" fontId="23" fillId="14" borderId="1" xfId="5" applyFont="1" applyFill="1" applyBorder="1" applyAlignment="1" applyProtection="1">
      <alignment horizontal="left" vertical="center" indent="1"/>
    </xf>
    <xf numFmtId="0" fontId="32" fillId="14" borderId="1" xfId="5" applyFont="1" applyFill="1" applyBorder="1" applyAlignment="1" applyProtection="1">
      <alignment vertical="center" wrapText="1"/>
    </xf>
    <xf numFmtId="0" fontId="15" fillId="14" borderId="0" xfId="0" applyFont="1" applyFill="1" applyAlignment="1">
      <alignment wrapText="1"/>
    </xf>
    <xf numFmtId="0" fontId="33" fillId="0" borderId="1" xfId="0" applyFont="1" applyFill="1" applyBorder="1"/>
    <xf numFmtId="0" fontId="0" fillId="0" borderId="1" xfId="0" applyFill="1" applyBorder="1"/>
    <xf numFmtId="0" fontId="6" fillId="15" borderId="1" xfId="0" applyFont="1" applyFill="1" applyBorder="1"/>
    <xf numFmtId="0" fontId="6" fillId="13" borderId="1" xfId="0" applyFont="1" applyFill="1" applyBorder="1"/>
    <xf numFmtId="9" fontId="0" fillId="0" borderId="1" xfId="4" applyFont="1" applyBorder="1"/>
    <xf numFmtId="0" fontId="0" fillId="16" borderId="1" xfId="0" applyFill="1" applyBorder="1"/>
    <xf numFmtId="9" fontId="0" fillId="16" borderId="1" xfId="0" applyNumberFormat="1" applyFill="1" applyBorder="1" applyAlignment="1">
      <alignment horizontal="right"/>
    </xf>
    <xf numFmtId="0" fontId="0" fillId="16" borderId="1" xfId="0" applyFill="1" applyBorder="1" applyAlignment="1">
      <alignment wrapText="1"/>
    </xf>
    <xf numFmtId="9" fontId="0" fillId="0" borderId="1" xfId="0" applyNumberFormat="1" applyBorder="1"/>
    <xf numFmtId="0" fontId="6" fillId="0" borderId="0" xfId="0" applyFont="1" applyAlignment="1">
      <alignment wrapText="1"/>
    </xf>
    <xf numFmtId="0" fontId="0" fillId="0" borderId="0" xfId="0" applyAlignment="1">
      <alignment wrapText="1"/>
    </xf>
    <xf numFmtId="0" fontId="6" fillId="0" borderId="0" xfId="0" applyFont="1" applyAlignment="1"/>
    <xf numFmtId="0" fontId="0" fillId="0" borderId="0" xfId="0" applyBorder="1"/>
    <xf numFmtId="168" fontId="0" fillId="0" borderId="0" xfId="1" applyNumberFormat="1" applyFont="1"/>
    <xf numFmtId="0" fontId="6" fillId="0" borderId="0" xfId="0" applyFont="1"/>
    <xf numFmtId="168" fontId="6" fillId="0" borderId="0" xfId="1" applyNumberFormat="1" applyFont="1"/>
    <xf numFmtId="0" fontId="0" fillId="17" borderId="0" xfId="0" applyFill="1"/>
    <xf numFmtId="0" fontId="0" fillId="17" borderId="0" xfId="0" applyFill="1" applyAlignment="1">
      <alignment horizontal="center"/>
    </xf>
    <xf numFmtId="0" fontId="0" fillId="17" borderId="0" xfId="0" applyFill="1" applyAlignment="1">
      <alignment horizontal="center" vertical="center"/>
    </xf>
    <xf numFmtId="165" fontId="0" fillId="17" borderId="0" xfId="1" applyFont="1" applyFill="1" applyAlignment="1">
      <alignment horizontal="center"/>
    </xf>
    <xf numFmtId="4" fontId="0" fillId="17" borderId="0" xfId="3" quotePrefix="1" applyNumberFormat="1" applyFont="1" applyFill="1" applyAlignment="1">
      <alignment horizontal="right"/>
    </xf>
    <xf numFmtId="0" fontId="34" fillId="0" borderId="0" xfId="0" applyFont="1"/>
    <xf numFmtId="0" fontId="0" fillId="0" borderId="0" xfId="0" applyAlignment="1">
      <alignment horizontal="center"/>
    </xf>
    <xf numFmtId="1" fontId="0" fillId="0" borderId="0" xfId="0" applyNumberFormat="1" applyAlignment="1">
      <alignment horizontal="right"/>
    </xf>
    <xf numFmtId="0" fontId="0" fillId="0" borderId="0" xfId="0" applyAlignment="1">
      <alignment horizontal="right"/>
    </xf>
    <xf numFmtId="4" fontId="0" fillId="0" borderId="0" xfId="3" applyNumberFormat="1" applyFont="1"/>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165" fontId="0" fillId="0" borderId="0" xfId="1" applyFont="1" applyFill="1" applyAlignment="1">
      <alignment horizontal="center"/>
    </xf>
    <xf numFmtId="0" fontId="0" fillId="0" borderId="0" xfId="0" applyFill="1" applyAlignment="1">
      <alignment horizontal="right"/>
    </xf>
    <xf numFmtId="4" fontId="0" fillId="0" borderId="0" xfId="3" applyNumberFormat="1" applyFont="1" applyFill="1"/>
    <xf numFmtId="165" fontId="4" fillId="0" borderId="0" xfId="1" applyFont="1" applyFill="1" applyAlignment="1">
      <alignment horizontal="center"/>
    </xf>
    <xf numFmtId="0" fontId="0" fillId="0" borderId="0" xfId="0" applyFont="1" applyBorder="1" applyAlignment="1">
      <alignment horizontal="left" vertical="center" wrapText="1" indent="1"/>
    </xf>
    <xf numFmtId="168" fontId="6" fillId="0" borderId="0" xfId="1" applyNumberFormat="1" applyFont="1" applyAlignment="1">
      <alignment wrapText="1"/>
    </xf>
    <xf numFmtId="4" fontId="0" fillId="17" borderId="0" xfId="3" applyNumberFormat="1" applyFont="1" applyFill="1"/>
    <xf numFmtId="165" fontId="0" fillId="0" borderId="0" xfId="1"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wrapText="1"/>
    </xf>
    <xf numFmtId="168" fontId="6" fillId="0" borderId="0" xfId="1" applyNumberFormat="1" applyFont="1" applyAlignment="1">
      <alignment horizontal="center" wrapText="1"/>
    </xf>
    <xf numFmtId="0" fontId="0" fillId="14" borderId="0" xfId="0" applyFill="1"/>
    <xf numFmtId="0" fontId="0" fillId="17" borderId="0" xfId="0" applyFont="1" applyFill="1"/>
    <xf numFmtId="0" fontId="0" fillId="17" borderId="0" xfId="0" applyFont="1" applyFill="1" applyAlignment="1">
      <alignment horizontal="left"/>
    </xf>
    <xf numFmtId="49" fontId="0" fillId="17" borderId="0" xfId="0" applyNumberFormat="1" applyFill="1" applyAlignment="1">
      <alignment horizontal="right"/>
    </xf>
    <xf numFmtId="49" fontId="0" fillId="17" borderId="0" xfId="1" applyNumberFormat="1" applyFont="1" applyFill="1" applyAlignment="1">
      <alignment horizontal="right"/>
    </xf>
    <xf numFmtId="49" fontId="0" fillId="17" borderId="0" xfId="3" quotePrefix="1" applyNumberFormat="1" applyFont="1" applyFill="1" applyAlignment="1">
      <alignment horizontal="right"/>
    </xf>
    <xf numFmtId="2" fontId="0" fillId="0" borderId="0" xfId="1" applyNumberFormat="1" applyFont="1" applyAlignment="1">
      <alignment horizontal="right"/>
    </xf>
    <xf numFmtId="166" fontId="0" fillId="0" borderId="0" xfId="1" applyNumberFormat="1" applyFont="1" applyAlignment="1">
      <alignment horizontal="right"/>
    </xf>
    <xf numFmtId="165" fontId="0" fillId="0" borderId="0" xfId="1" applyFont="1"/>
    <xf numFmtId="49" fontId="0" fillId="0" borderId="0" xfId="0" applyNumberFormat="1"/>
    <xf numFmtId="0" fontId="0" fillId="0" borderId="0" xfId="0" applyAlignment="1">
      <alignment horizontal="center" wrapText="1"/>
    </xf>
    <xf numFmtId="168" fontId="0" fillId="17" borderId="0" xfId="1" applyNumberFormat="1" applyFont="1" applyFill="1" applyAlignment="1">
      <alignment horizontal="right"/>
    </xf>
    <xf numFmtId="169" fontId="0" fillId="0" borderId="0" xfId="0" applyNumberFormat="1"/>
    <xf numFmtId="169" fontId="0" fillId="0" borderId="0" xfId="1" applyNumberFormat="1" applyFont="1"/>
    <xf numFmtId="9" fontId="0" fillId="7" borderId="0" xfId="4" applyFont="1" applyFill="1"/>
    <xf numFmtId="168" fontId="15" fillId="14" borderId="0" xfId="1" applyNumberFormat="1" applyFont="1" applyFill="1" applyAlignment="1">
      <alignment wrapText="1"/>
    </xf>
    <xf numFmtId="0" fontId="15" fillId="0" borderId="17" xfId="0" applyFont="1" applyBorder="1" applyAlignment="1"/>
    <xf numFmtId="0" fontId="0" fillId="0" borderId="18" xfId="0" applyBorder="1" applyAlignment="1"/>
    <xf numFmtId="0" fontId="0" fillId="0" borderId="19" xfId="0" applyBorder="1" applyAlignment="1"/>
    <xf numFmtId="0" fontId="27" fillId="2" borderId="5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3"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5" fillId="7" borderId="46" xfId="0" applyFont="1" applyFill="1" applyBorder="1" applyAlignment="1">
      <alignment horizontal="center" vertical="center"/>
    </xf>
    <xf numFmtId="0" fontId="25" fillId="7" borderId="48"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5" fillId="7" borderId="43" xfId="0" applyFont="1" applyFill="1" applyBorder="1" applyAlignment="1">
      <alignment horizontal="center" vertical="center"/>
    </xf>
    <xf numFmtId="0" fontId="25" fillId="7" borderId="49" xfId="0" applyFont="1" applyFill="1" applyBorder="1" applyAlignment="1">
      <alignment horizontal="center" vertical="center"/>
    </xf>
    <xf numFmtId="0" fontId="25" fillId="7" borderId="14"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7" borderId="6" xfId="0" applyFont="1" applyFill="1" applyBorder="1" applyAlignment="1">
      <alignment horizontal="center" vertical="center"/>
    </xf>
    <xf numFmtId="0" fontId="25" fillId="7" borderId="4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168" fontId="15" fillId="14" borderId="0" xfId="1" applyNumberFormat="1" applyFont="1" applyFill="1" applyAlignment="1">
      <alignment wrapText="1"/>
    </xf>
    <xf numFmtId="168" fontId="15" fillId="14" borderId="0" xfId="1" applyNumberFormat="1" applyFont="1" applyFill="1" applyAlignment="1">
      <alignment horizontal="left" wrapText="1"/>
    </xf>
    <xf numFmtId="0" fontId="18" fillId="12" borderId="17" xfId="0" applyFont="1" applyFill="1" applyBorder="1" applyAlignment="1"/>
    <xf numFmtId="0" fontId="18" fillId="12" borderId="18" xfId="0" applyFont="1" applyFill="1" applyBorder="1" applyAlignment="1"/>
    <xf numFmtId="0" fontId="18" fillId="0" borderId="0" xfId="0" applyFont="1" applyFill="1" applyBorder="1" applyAlignment="1"/>
    <xf numFmtId="0" fontId="18" fillId="12" borderId="19" xfId="0" applyFont="1" applyFill="1" applyBorder="1" applyAlignment="1"/>
    <xf numFmtId="0" fontId="19" fillId="10" borderId="21" xfId="0" applyFont="1" applyFill="1" applyBorder="1" applyAlignment="1">
      <alignment horizontal="center"/>
    </xf>
    <xf numFmtId="0" fontId="6" fillId="10" borderId="22" xfId="0" applyFont="1" applyFill="1" applyBorder="1" applyAlignment="1">
      <alignment horizontal="center"/>
    </xf>
    <xf numFmtId="0" fontId="6" fillId="10" borderId="31" xfId="0" applyFont="1" applyFill="1" applyBorder="1" applyAlignment="1">
      <alignment horizontal="center"/>
    </xf>
    <xf numFmtId="0" fontId="6" fillId="10" borderId="23" xfId="0" applyFont="1" applyFill="1" applyBorder="1" applyAlignment="1">
      <alignment horizontal="center"/>
    </xf>
    <xf numFmtId="0" fontId="19" fillId="10" borderId="22" xfId="0" applyFont="1" applyFill="1" applyBorder="1" applyAlignment="1">
      <alignment horizontal="center"/>
    </xf>
    <xf numFmtId="0" fontId="19" fillId="10" borderId="23" xfId="0" applyFont="1" applyFill="1" applyBorder="1" applyAlignment="1">
      <alignment horizontal="center"/>
    </xf>
    <xf numFmtId="0" fontId="15" fillId="0" borderId="17" xfId="0" applyFont="1" applyBorder="1" applyAlignment="1"/>
    <xf numFmtId="0" fontId="0" fillId="0" borderId="18" xfId="0" applyBorder="1" applyAlignment="1"/>
    <xf numFmtId="0" fontId="0" fillId="0" borderId="19" xfId="0" applyBorder="1" applyAlignment="1"/>
    <xf numFmtId="0" fontId="1" fillId="0" borderId="0" xfId="0" applyNumberFormat="1" applyFont="1"/>
    <xf numFmtId="4" fontId="1" fillId="0" borderId="0" xfId="0" applyNumberFormat="1" applyFont="1"/>
  </cellXfs>
  <cellStyles count="6">
    <cellStyle name="Comma" xfId="1" builtinId="3"/>
    <cellStyle name="Currency" xfId="3" builtinId="4"/>
    <cellStyle name="Normal" xfId="0" builtinId="0"/>
    <cellStyle name="Normal 2 2" xfId="2"/>
    <cellStyle name="Normal 53" xfId="5"/>
    <cellStyle name="Percent" xfId="4" builtinId="5"/>
  </cellStyles>
  <dxfs count="90">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 formatCode="0"/>
      <alignment horizontal="righ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0" formatCode="General"/>
    </dxf>
    <dxf>
      <numFmt numFmtId="168"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0" formatCode="General"/>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15</xdr:row>
      <xdr:rowOff>171450</xdr:rowOff>
    </xdr:from>
    <xdr:to>
      <xdr:col>12</xdr:col>
      <xdr:colOff>95250</xdr:colOff>
      <xdr:row>22</xdr:row>
      <xdr:rowOff>57150</xdr:rowOff>
    </xdr:to>
    <xdr:pic>
      <xdr:nvPicPr>
        <xdr:cNvPr id="3" name="Picture 2"/>
        <xdr:cNvPicPr>
          <a:picLocks noChangeAspect="1"/>
        </xdr:cNvPicPr>
      </xdr:nvPicPr>
      <xdr:blipFill>
        <a:blip xmlns:r="http://schemas.openxmlformats.org/officeDocument/2006/relationships" r:embed="rId1"/>
        <a:stretch>
          <a:fillRect/>
        </a:stretch>
      </xdr:blipFill>
      <xdr:spPr>
        <a:xfrm>
          <a:off x="9144000" y="3286125"/>
          <a:ext cx="3540303" cy="1055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file>

<file path=xl/drawings/drawing3.xml><?xml version="1.0" encoding="utf-8"?>
<xdr:wsDr xmlns:xdr="http://schemas.openxmlformats.org/drawingml/2006/spreadsheetDrawing" xmlns:a="http://schemas.openxmlformats.org/drawingml/2006/main"/>
</file>

<file path=xl/drawings/drawing4.xml><?xml version="1.0" encoding="utf-8"?>
<xdr:wsDr xmlns:xdr="http://schemas.openxmlformats.org/drawingml/2006/spreadsheetDrawing" xmlns:a="http://schemas.openxmlformats.org/drawingml/2006/main"/>
</file>

<file path=xl/drawings/drawing5.xml><?xml version="1.0" encoding="utf-8"?>
<xdr:wsDr xmlns:xdr="http://schemas.openxmlformats.org/drawingml/2006/spreadsheetDrawing" xmlns:a="http://schemas.openxmlformats.org/drawingml/2006/main"/>
</file>

<file path=xl/drawings/drawing6.xml><?xml version="1.0" encoding="utf-8"?>
<xdr:wsDr xmlns:xdr="http://schemas.openxmlformats.org/drawingml/2006/spreadsheetDrawing" xmlns:a="http://schemas.openxmlformats.org/drawingml/2006/main"/>
</file>

<file path=xl/drawings/drawing7.xml><?xml version="1.0" encoding="utf-8"?>
<xdr:wsDr xmlns:xdr="http://schemas.openxmlformats.org/drawingml/2006/spreadsheetDrawing" xmlns:a="http://schemas.openxmlformats.org/drawingml/2006/main"/>
</file>

<file path=xl/drawings/drawing8.xml><?xml version="1.0" encoding="utf-8"?>
<xdr:wsDr xmlns:xdr="http://schemas.openxmlformats.org/drawingml/2006/spreadsheetDrawing" xmlns:a="http://schemas.openxmlformats.org/drawingml/2006/main"/>
</file>

<file path=xl/externalLinks/_rels/externalLink1.xml.rels><?xml version="1.0" encoding="UTF-8" standalone="yes"?>
<Relationships xmlns="http://schemas.openxmlformats.org/package/2006/relationships"><Relationship Id="rId1" Type="http://schemas.microsoft.com/office/2006/relationships/xlExternalLinkPath/xlPathMissing" Target="20190205_NU%20-%20Book%201%20Annex%20A%20Bidding%20Sheets%20Example_JP.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200302_NU%20-%20Book%201%20Annex%20A%20Bidding%20Shee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NATO member currencies"/>
    </sheetNames>
    <sheetDataSet>
      <sheetData sheetId="0"/>
      <sheetData sheetId="1"/>
      <sheetData sheetId="2"/>
      <sheetData sheetId="3"/>
      <sheetData sheetId="4"/>
      <sheetData sheetId="5"/>
      <sheetData sheetId="6"/>
      <sheetData sheetId="7"/>
      <sheetData sheetId="8"/>
      <sheetData sheetId="9">
        <row r="8">
          <cell r="A8" t="str">
            <v>CLIN 1.1.1</v>
          </cell>
        </row>
        <row r="9">
          <cell r="A9" t="str">
            <v>CLIN 1.1.2</v>
          </cell>
        </row>
        <row r="10">
          <cell r="A10" t="str">
            <v>CLIN 1.1.3</v>
          </cell>
        </row>
        <row r="11">
          <cell r="A11" t="str">
            <v>CLIN 1.2.1.1</v>
          </cell>
        </row>
        <row r="12">
          <cell r="A12" t="str">
            <v>CLIN 1.2.1.2</v>
          </cell>
        </row>
        <row r="13">
          <cell r="A13" t="str">
            <v>CLIN 1.2.2.1</v>
          </cell>
        </row>
        <row r="14">
          <cell r="A14" t="str">
            <v>CLIN 1.2.2.2</v>
          </cell>
        </row>
        <row r="15">
          <cell r="A15" t="str">
            <v>CLIN 1.2.3.1</v>
          </cell>
        </row>
        <row r="16">
          <cell r="A16" t="str">
            <v>CLIN 1.2.3.2</v>
          </cell>
        </row>
        <row r="17">
          <cell r="A17" t="str">
            <v>CLIN 1.2.3.3</v>
          </cell>
        </row>
        <row r="18">
          <cell r="A18" t="str">
            <v>CLIN 1.2.3.4</v>
          </cell>
        </row>
        <row r="19">
          <cell r="A19" t="str">
            <v>CLIN 1.3.1</v>
          </cell>
        </row>
        <row r="20">
          <cell r="A20" t="str">
            <v>CLIN 1.3.2</v>
          </cell>
        </row>
        <row r="21">
          <cell r="A21" t="str">
            <v>CLIN 2.1.1</v>
          </cell>
        </row>
        <row r="22">
          <cell r="A22" t="str">
            <v>CLIN 2.1.2</v>
          </cell>
        </row>
        <row r="23">
          <cell r="A23" t="str">
            <v>CLIN 2.1.3</v>
          </cell>
        </row>
        <row r="24">
          <cell r="A24" t="str">
            <v>CLIN 2.2.2.1</v>
          </cell>
        </row>
        <row r="25">
          <cell r="A25" t="str">
            <v>CLIN 2.2.2.2</v>
          </cell>
        </row>
        <row r="26">
          <cell r="A26" t="str">
            <v>CLIN 2.2.2.3</v>
          </cell>
        </row>
        <row r="27">
          <cell r="A27" t="str">
            <v>CLIN 2.2.2.4</v>
          </cell>
        </row>
        <row r="28">
          <cell r="A28" t="str">
            <v>CLIN 2.3.1</v>
          </cell>
        </row>
        <row r="29">
          <cell r="A29" t="str">
            <v>CLIN 2.3.2</v>
          </cell>
        </row>
        <row r="30">
          <cell r="A30" t="str">
            <v>CLIN 3.1.1</v>
          </cell>
        </row>
        <row r="31">
          <cell r="A31" t="str">
            <v>CLIN 3.1.2</v>
          </cell>
        </row>
        <row r="32">
          <cell r="A32" t="str">
            <v>CLIN 3.1.3</v>
          </cell>
        </row>
        <row r="33">
          <cell r="A33" t="str">
            <v>CLIN 3.2.1</v>
          </cell>
        </row>
        <row r="34">
          <cell r="A34" t="str">
            <v>CLIN 3.3.1</v>
          </cell>
        </row>
        <row r="35">
          <cell r="A35" t="str">
            <v>CLIN 3.3.2</v>
          </cell>
        </row>
        <row r="36">
          <cell r="A36" t="str">
            <v>CLIN 4.1.1</v>
          </cell>
        </row>
        <row r="37">
          <cell r="A37" t="str">
            <v>CLIN 4.1.2</v>
          </cell>
        </row>
        <row r="38">
          <cell r="A38" t="str">
            <v>CLIN 4.1.3</v>
          </cell>
        </row>
        <row r="39">
          <cell r="A39" t="str">
            <v>CLIN 4.2.1</v>
          </cell>
        </row>
        <row r="40">
          <cell r="A40" t="str">
            <v>CLIN 4.3.1</v>
          </cell>
        </row>
        <row r="41">
          <cell r="A41" t="str">
            <v>CLIN 4.3.2</v>
          </cell>
        </row>
        <row r="42">
          <cell r="A42" t="str">
            <v>CLIN 5.1.1</v>
          </cell>
        </row>
        <row r="43">
          <cell r="A43" t="str">
            <v>CLIN 5.1.2</v>
          </cell>
        </row>
        <row r="44">
          <cell r="A44" t="str">
            <v>CLIN 5.1.3</v>
          </cell>
        </row>
        <row r="45">
          <cell r="A45" t="str">
            <v>CLIN 5.2.1</v>
          </cell>
        </row>
        <row r="46">
          <cell r="A46" t="str">
            <v>CLIN 5.2.2</v>
          </cell>
        </row>
        <row r="47">
          <cell r="A47" t="str">
            <v>CLIN 5.2.3</v>
          </cell>
        </row>
        <row r="48">
          <cell r="A48" t="str">
            <v>CLIN 5.3.1</v>
          </cell>
        </row>
        <row r="49">
          <cell r="A49" t="str">
            <v>CLIN 5.3.2</v>
          </cell>
        </row>
        <row r="50">
          <cell r="A50" t="str">
            <v>CLIN 5.3.3</v>
          </cell>
        </row>
        <row r="51">
          <cell r="A51" t="str">
            <v>CLIN 6.1.1</v>
          </cell>
        </row>
        <row r="52">
          <cell r="A52" t="str">
            <v>CLIN 6.1.2</v>
          </cell>
        </row>
        <row r="53">
          <cell r="A53" t="str">
            <v>CLIN 6.1.3</v>
          </cell>
        </row>
        <row r="54">
          <cell r="A54" t="str">
            <v>CLIN 6.2.1</v>
          </cell>
        </row>
        <row r="55">
          <cell r="A55" t="str">
            <v>CLIN 6.3.1</v>
          </cell>
        </row>
        <row r="56">
          <cell r="A56" t="str">
            <v>CLIN 6.3.2</v>
          </cell>
        </row>
        <row r="57">
          <cell r="A57" t="str">
            <v>CLIN 7.1.1</v>
          </cell>
        </row>
        <row r="58">
          <cell r="A58" t="str">
            <v>CLIN 7.2.1</v>
          </cell>
        </row>
        <row r="59">
          <cell r="A59" t="str">
            <v>CLIN 7.2.2</v>
          </cell>
        </row>
        <row r="60">
          <cell r="A60" t="str">
            <v>CLIN 7.2.3</v>
          </cell>
        </row>
        <row r="61">
          <cell r="A61" t="str">
            <v>CLIN 7.3.1</v>
          </cell>
        </row>
        <row r="62">
          <cell r="A62" t="str">
            <v>CLIN 7.3.2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Settings"/>
    </sheetNames>
    <sheetDataSet>
      <sheetData sheetId="0"/>
      <sheetData sheetId="1"/>
      <sheetData sheetId="2"/>
      <sheetData sheetId="3"/>
      <sheetData sheetId="4"/>
      <sheetData sheetId="5"/>
      <sheetData sheetId="6"/>
      <sheetData sheetId="7"/>
      <sheetData sheetId="8"/>
      <sheetData sheetId="9"/>
      <sheetData sheetId="10">
        <row r="2">
          <cell r="A2" t="str">
            <v>Euro (EUR)</v>
          </cell>
        </row>
        <row r="3">
          <cell r="A3" t="str">
            <v>Albanian Lek (ALL)</v>
          </cell>
        </row>
        <row r="4">
          <cell r="A4" t="str">
            <v>Bulgarian Lev (BGN)</v>
          </cell>
        </row>
        <row r="5">
          <cell r="A5" t="str">
            <v>Canadian Dollar (CAD)</v>
          </cell>
        </row>
        <row r="6">
          <cell r="A6" t="str">
            <v>Croatian Kuna (HRK)</v>
          </cell>
        </row>
        <row r="7">
          <cell r="A7" t="str">
            <v>Czech Koruna (CZK)</v>
          </cell>
        </row>
        <row r="8">
          <cell r="A8" t="str">
            <v>Danish Krone (DKK)</v>
          </cell>
        </row>
        <row r="9">
          <cell r="A9" t="str">
            <v>Estonian Kroon (EEK)</v>
          </cell>
        </row>
        <row r="10">
          <cell r="A10" t="str">
            <v>Hungarian Forint (HUF)</v>
          </cell>
        </row>
        <row r="11">
          <cell r="A11" t="str">
            <v>Icelandic Króna (ISK)</v>
          </cell>
        </row>
        <row r="12">
          <cell r="A12" t="str">
            <v>Lithuanian Litas (LTL)</v>
          </cell>
        </row>
        <row r="13">
          <cell r="A13" t="str">
            <v>Norwegian Krone (NOK)</v>
          </cell>
        </row>
        <row r="14">
          <cell r="A14" t="str">
            <v>Polish Złoty (PLN)</v>
          </cell>
        </row>
        <row r="15">
          <cell r="A15" t="str">
            <v>Romanian Leu (RON)</v>
          </cell>
        </row>
        <row r="16">
          <cell r="A16" t="str">
            <v>Slovak Koruna (SKK)</v>
          </cell>
        </row>
        <row r="17">
          <cell r="A17" t="str">
            <v>Turkish Lira (TRY)</v>
          </cell>
        </row>
        <row r="18">
          <cell r="A18" t="str">
            <v>UK Pound sterling (GBP)</v>
          </cell>
        </row>
        <row r="19">
          <cell r="A19" t="str">
            <v>US Dollar (USD)</v>
          </cell>
        </row>
      </sheetData>
    </sheetDataSet>
  </externalBook>
</externalLink>
</file>

<file path=xl/tables/table1.xml><?xml version="1.0" encoding="utf-8"?>
<table xmlns="http://schemas.openxmlformats.org/spreadsheetml/2006/main" id="4" name="CLIN2_Labour102" displayName="CLIN2_Labour102" ref="B2:AC13" totalsRowCount="1" headerRowDxfId="89">
  <tableColumns count="28">
    <tableColumn id="1" name="CLIN" totalsRowLabel="Total"/>
    <tableColumn id="2" name="Labour Category"/>
    <tableColumn id="10" name="Currency" dataDxfId="87" totalsRowDxfId="88" dataCellStyle="Comma"/>
    <tableColumn id="3" name="Man-Days_x000a_2019"/>
    <tableColumn id="17" name="Man-Days_x000a_2020"/>
    <tableColumn id="16" name="Man-Days_x000a_2021"/>
    <tableColumn id="14" name="Man-Days_x000a_2022"/>
    <tableColumn id="9" name="Man-Days_x000a_2023"/>
    <tableColumn id="23" name="Man-Days_x000a_2024" dataDxfId="86"/>
    <tableColumn id="22" name="Man-Days_x000a_2025" dataDxfId="85"/>
    <tableColumn id="21" name="Man-Days_x000a_2026" dataDxfId="84"/>
    <tableColumn id="20" name="Man-Days_x000a_2027" dataDxfId="83"/>
    <tableColumn id="19" name="Man-Days_x000a_2028" dataDxfId="82"/>
    <tableColumn id="4" name="Labour rate_x000a_2019" dataDxfId="80" totalsRowDxfId="81" dataCellStyle="Comma"/>
    <tableColumn id="13" name="Labour rate_x000a_2020" dataDxfId="78" totalsRowDxfId="79" dataCellStyle="Comma"/>
    <tableColumn id="12" name="Labour rate_x000a_2021" dataDxfId="76" totalsRowDxfId="77" dataCellStyle="Comma"/>
    <tableColumn id="18" name="Labour rate_x000a_2022" dataDxfId="74" totalsRowDxfId="75" dataCellStyle="Comma"/>
    <tableColumn id="15" name="Labour rate_x000a_2023" dataDxfId="72" totalsRowDxfId="73" dataCellStyle="Comma"/>
    <tableColumn id="29" name="Labour rate_x000a_2024" dataDxfId="70" totalsRowDxfId="71" dataCellStyle="Comma"/>
    <tableColumn id="28" name="Labour rate_x000a_2025" dataDxfId="68" totalsRowDxfId="69" dataCellStyle="Comma"/>
    <tableColumn id="27" name="Labour rate_x000a_2026" dataDxfId="66" totalsRowDxfId="67" dataCellStyle="Comma"/>
    <tableColumn id="26" name="Labour rate_x000a_2027" dataDxfId="64" totalsRowDxfId="65" dataCellStyle="Comma"/>
    <tableColumn id="25" name="Labour rate_x000a_2028" dataDxfId="62" totalsRowDxfId="63" dataCellStyle="Comma"/>
    <tableColumn id="6" name="Extended cost" dataDxfId="60" totalsRowDxfId="61" dataCellStyle="Comma">
      <calculatedColumnFormula>(E3*O3)+(F3*P3)*(G3*Q3)</calculatedColumnFormula>
    </tableColumn>
    <tableColumn id="11" name="Expat Allowance (ONLY if applicable)" dataDxfId="59" dataCellStyle="Comma"/>
    <tableColumn id="8" name="Profit " dataDxfId="57" totalsRowDxfId="58" dataCellStyle="Comma"/>
    <tableColumn id="5" name="Fully burdened cost" totalsRowFunction="sum" dataDxfId="55" totalsRowDxfId="56" dataCellStyle="Comma">
      <calculatedColumnFormula>CLIN2_Labour102[[#This Row],[Extended cost]]+CLIN2_Labour102[[#This Row],[Expat Allowance (ONLY if applicable)]]+CLIN2_Labour102[[#This Row],[Profit ]]</calculatedColumnFormula>
    </tableColumn>
    <tableColumn id="7" name="Subcontracted/ Name of Subcontractor" dataDxfId="53" totalsRowDxfId="54" dataCellStyle="Comma"/>
  </tableColumns>
  <tableStyleInfo name="TableStyleMedium2" showFirstColumn="0" showLastColumn="0" showRowStripes="1" showColumnStripes="0"/>
</table>
</file>

<file path=xl/tables/table2.xml><?xml version="1.0" encoding="utf-8"?>
<table xmlns="http://schemas.openxmlformats.org/spreadsheetml/2006/main" id="3" name="CLIN1_Material11" displayName="CLIN1_Material11" ref="B2:AC13" totalsRowCount="1" headerRowDxfId="52">
  <tableColumns count="28">
    <tableColumn id="1" name="CLIN" totalsRowLabel="Total"/>
    <tableColumn id="11" name="Equipment Name "/>
    <tableColumn id="2" name="Item Description"/>
    <tableColumn id="8" name="Currency " dataDxfId="51" dataCellStyle="Comma"/>
    <tableColumn id="3" name="Quantity_x000a_2019" dataDxfId="49" totalsRowDxfId="50" dataCellStyle="Comma"/>
    <tableColumn id="12" name="Quantity_x000a_2020"/>
    <tableColumn id="10" name="Quantity_x000a_2021"/>
    <tableColumn id="13" name="Quantity_x000a_2022"/>
    <tableColumn id="9" name="Quantity_x000a_2023"/>
    <tableColumn id="23" name="Quantity_x000a_2024" dataDxfId="48"/>
    <tableColumn id="22" name="Quantity_x000a_2025" dataDxfId="47"/>
    <tableColumn id="21" name="Quantity_x000a_2026" dataDxfId="46"/>
    <tableColumn id="20" name="Quantity_x000a_2027" dataDxfId="45"/>
    <tableColumn id="19" name="Quantity_x000a_2028" dataDxfId="44"/>
    <tableColumn id="4" name="Unit cost_x000a_2019" dataDxfId="42" totalsRowDxfId="43" dataCellStyle="Comma"/>
    <tableColumn id="14" name="Unit cost_x000a_2020" dataDxfId="40" totalsRowDxfId="41" dataCellStyle="Comma"/>
    <tableColumn id="15" name="Unit cost_x000a_2021" dataDxfId="38" totalsRowDxfId="39" dataCellStyle="Comma"/>
    <tableColumn id="18" name="Unit cost_x000a_2022" dataDxfId="36" totalsRowDxfId="37" dataCellStyle="Comma"/>
    <tableColumn id="17" name="Unit cost_x000a_2023" dataDxfId="34" totalsRowDxfId="35" dataCellStyle="Comma"/>
    <tableColumn id="28" name="Unit cost_x000a_2024" dataDxfId="32" totalsRowDxfId="33" dataCellStyle="Comma"/>
    <tableColumn id="27" name="Unit cost_x000a_2025" dataDxfId="30" totalsRowDxfId="31" dataCellStyle="Comma"/>
    <tableColumn id="26" name="Unit cost_x000a_2026" dataDxfId="28" totalsRowDxfId="29" dataCellStyle="Comma"/>
    <tableColumn id="25" name="Unit cost_x000a_2027" dataDxfId="26" totalsRowDxfId="27" dataCellStyle="Comma"/>
    <tableColumn id="24" name="Unit cost_x000a_2028" dataDxfId="24" totalsRowDxfId="25" dataCellStyle="Comma"/>
    <tableColumn id="6" name="Extended cost" dataDxfId="22" totalsRowDxfId="23" dataCellStyle="Comma">
      <calculatedColumnFormula>(F3*P3)+(G3*Q3)*(H3*R3)</calculatedColumnFormula>
    </tableColumn>
    <tableColumn id="16" name="Profit" dataDxfId="20" totalsRowDxfId="21" dataCellStyle="Comma">
      <calculatedColumnFormula>Z3*$AF$2</calculatedColumnFormula>
    </tableColumn>
    <tableColumn id="5" name="Fully burdened cost" totalsRowFunction="sum" dataDxfId="18" totalsRowDxfId="19" dataCellStyle="Comma">
      <calculatedColumnFormula>Z3+AA3</calculatedColumnFormula>
    </tableColumn>
    <tableColumn id="7" name="Subcontracted/ Name of Subcontractor" dataDxfId="16" totalsRowDxfId="17" dataCellStyle="Comma"/>
  </tableColumns>
  <tableStyleInfo name="TableStyleMedium2" showFirstColumn="0" showLastColumn="0" showRowStripes="1" showColumnStripes="0"/>
</table>
</file>

<file path=xl/tables/table3.xml><?xml version="1.0" encoding="utf-8"?>
<table xmlns="http://schemas.openxmlformats.org/spreadsheetml/2006/main" id="2" name="Table3812" displayName="Table3812" ref="B2:K10" totalsRowCount="1" headerRowDxfId="15">
  <tableColumns count="10">
    <tableColumn id="1" name="CLIN" totalsRowLabel="Total"/>
    <tableColumn id="5" name="Origin/Destination"/>
    <tableColumn id="10" name="Year"/>
    <tableColumn id="7" name="Currency" dataDxfId="14" dataCellStyle="Comma"/>
    <tableColumn id="6" name="Nr of_x000a_trips"/>
    <tableColumn id="2" name="Nr of_x000a_people"/>
    <tableColumn id="3" name="Nr of Days_x000a_per trip"/>
    <tableColumn id="4" name="Cost per roundtrip" dataDxfId="12" totalsRowDxfId="13" dataCellStyle="Currency"/>
    <tableColumn id="9" name="Per Diem" dataDxfId="10" totalsRowDxfId="11" dataCellStyle="Currency"/>
    <tableColumn id="8" name="Total Cost" totalsRowFunction="sum" dataDxfId="8" totalsRowDxfId="9" dataCellStyle="Currency"/>
  </tableColumns>
  <tableStyleInfo name="TableStyleMedium2" showFirstColumn="0" showLastColumn="0" showRowStripes="1" showColumnStripes="0"/>
</table>
</file>

<file path=xl/tables/table4.xml><?xml version="1.0" encoding="utf-8"?>
<table xmlns="http://schemas.openxmlformats.org/spreadsheetml/2006/main" id="1" name="Table12" displayName="Table12" ref="B2:J7" totalsRowCount="1" headerRowDxfId="7">
  <autoFilter ref="B2:J6"/>
  <tableColumns count="9">
    <tableColumn id="1" name="CLIN" totalsRowLabel="Total"/>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2" totalsRowDxfId="3" dataCellStyle="Currency"/>
    <tableColumn id="6" name="Total Cost" totalsRowFunction="sum" dataDxfId="0" totalsRowDxfId="1"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tabSelected="1" workbookViewId="0">
      <selection activeCell="C4" sqref="C4"/>
    </sheetView>
  </sheetViews>
  <sheetFormatPr defaultColWidth="9.140625" defaultRowHeight="12.75"/>
  <cols>
    <col min="1" max="1" width="1.7109375" style="168" customWidth="1"/>
    <col min="2" max="2" width="23.42578125" style="168" customWidth="1"/>
    <col min="3" max="3" width="118.28515625" style="168" customWidth="1"/>
    <col min="4" max="4" width="45.140625" style="168" customWidth="1"/>
    <col min="5" max="5" width="2.28515625" style="168" customWidth="1"/>
    <col min="6" max="16384" width="9.140625" style="168"/>
  </cols>
  <sheetData>
    <row r="1" spans="2:4" ht="23.25">
      <c r="B1" s="167" t="s">
        <v>0</v>
      </c>
    </row>
    <row r="2" spans="2:4" ht="15">
      <c r="B2" s="169"/>
    </row>
    <row r="3" spans="2:4" ht="15.75" thickBot="1">
      <c r="B3" s="170" t="s">
        <v>1</v>
      </c>
      <c r="C3" s="171"/>
    </row>
    <row r="4" spans="2:4" ht="259.5">
      <c r="B4" s="172"/>
      <c r="C4" s="173" t="s">
        <v>2</v>
      </c>
    </row>
    <row r="5" spans="2:4">
      <c r="B5" s="174"/>
      <c r="C5" s="174"/>
      <c r="D5" s="174"/>
    </row>
    <row r="6" spans="2:4" ht="15">
      <c r="B6" s="175" t="s">
        <v>3</v>
      </c>
      <c r="C6" s="175" t="s">
        <v>4</v>
      </c>
      <c r="D6" s="10"/>
    </row>
    <row r="7" spans="2:4" ht="285">
      <c r="B7" s="176" t="s">
        <v>5</v>
      </c>
      <c r="C7" s="177" t="s">
        <v>6</v>
      </c>
      <c r="D7" s="10"/>
    </row>
    <row r="8" spans="2:4" ht="45">
      <c r="B8" s="178" t="s">
        <v>7</v>
      </c>
      <c r="C8" s="179" t="s">
        <v>8</v>
      </c>
      <c r="D8" s="10"/>
    </row>
    <row r="9" spans="2:4" ht="15">
      <c r="D9" s="1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zoomScaleNormal="100" workbookViewId="0">
      <selection activeCell="C21" sqref="C21"/>
    </sheetView>
  </sheetViews>
  <sheetFormatPr defaultColWidth="8.85546875" defaultRowHeight="15"/>
  <cols>
    <col min="1" max="1" width="1.7109375" style="10" customWidth="1"/>
    <col min="2" max="2" width="14.140625" style="10" customWidth="1"/>
    <col min="3" max="3" width="84.140625" style="10" customWidth="1"/>
    <col min="4" max="4" width="22" style="10" customWidth="1"/>
    <col min="5" max="5" width="8.85546875" style="10"/>
    <col min="6" max="6" width="4.7109375" style="10" customWidth="1"/>
    <col min="7" max="16384" width="8.85546875" style="10"/>
  </cols>
  <sheetData>
    <row r="2" spans="2:6">
      <c r="D2" s="11" t="s">
        <v>9</v>
      </c>
      <c r="E2" s="11"/>
      <c r="F2" s="11"/>
    </row>
    <row r="3" spans="2:6" ht="34.5">
      <c r="B3" s="12" t="s">
        <v>10</v>
      </c>
      <c r="C3" s="12" t="s">
        <v>11</v>
      </c>
      <c r="D3" s="12" t="s">
        <v>12</v>
      </c>
    </row>
    <row r="4" spans="2:6" ht="15.75">
      <c r="B4" s="13"/>
      <c r="C4" s="14" t="s">
        <v>13</v>
      </c>
      <c r="D4" s="166"/>
    </row>
    <row r="5" spans="2:6" ht="15.75" thickBot="1">
      <c r="B5" s="15"/>
      <c r="C5" s="16"/>
    </row>
    <row r="6" spans="2:6" ht="18.75">
      <c r="B6" s="17" t="s">
        <v>14</v>
      </c>
      <c r="C6" s="18"/>
      <c r="D6" s="143">
        <f>SUBTOTAL(9,D9:D11)</f>
        <v>0</v>
      </c>
    </row>
    <row r="7" spans="2:6" ht="19.5" thickBot="1">
      <c r="B7" s="19" t="s">
        <v>15</v>
      </c>
      <c r="C7" s="20"/>
      <c r="D7" s="144">
        <f>SUBTOTAL(9,D9:D21)</f>
        <v>0</v>
      </c>
    </row>
    <row r="8" spans="2:6" ht="19.5" thickBot="1">
      <c r="B8" s="21"/>
      <c r="C8" s="22"/>
      <c r="D8" s="23"/>
    </row>
    <row r="9" spans="2:6">
      <c r="B9" s="24" t="s">
        <v>16</v>
      </c>
      <c r="C9" s="25" t="s">
        <v>17</v>
      </c>
      <c r="D9" s="26">
        <v>0</v>
      </c>
    </row>
    <row r="10" spans="2:6" ht="2.1" customHeight="1">
      <c r="B10" s="27"/>
      <c r="C10" s="28"/>
      <c r="D10" s="29"/>
    </row>
    <row r="11" spans="2:6">
      <c r="B11" s="30" t="s">
        <v>18</v>
      </c>
      <c r="C11" s="31"/>
      <c r="D11" s="142">
        <f>SUBTOTAL(9,D9:D10)</f>
        <v>0</v>
      </c>
    </row>
    <row r="12" spans="2:6">
      <c r="B12" s="27" t="s">
        <v>19</v>
      </c>
      <c r="C12" s="28" t="s">
        <v>20</v>
      </c>
      <c r="D12" s="32">
        <v>0</v>
      </c>
    </row>
    <row r="13" spans="2:6">
      <c r="B13" s="27" t="s">
        <v>21</v>
      </c>
      <c r="C13" s="28" t="s">
        <v>22</v>
      </c>
      <c r="D13" s="32">
        <v>0</v>
      </c>
    </row>
    <row r="14" spans="2:6">
      <c r="B14" s="27" t="s">
        <v>23</v>
      </c>
      <c r="C14" s="28" t="s">
        <v>24</v>
      </c>
      <c r="D14" s="32">
        <v>0</v>
      </c>
    </row>
    <row r="15" spans="2:6">
      <c r="B15" s="27" t="s">
        <v>25</v>
      </c>
      <c r="C15" s="28" t="s">
        <v>26</v>
      </c>
      <c r="D15" s="32">
        <v>0</v>
      </c>
    </row>
    <row r="16" spans="2:6">
      <c r="B16" s="27" t="s">
        <v>27</v>
      </c>
      <c r="C16" s="28" t="s">
        <v>28</v>
      </c>
      <c r="D16" s="32">
        <v>0</v>
      </c>
    </row>
    <row r="17" spans="2:4">
      <c r="B17" s="27" t="s">
        <v>29</v>
      </c>
      <c r="C17" s="28" t="s">
        <v>30</v>
      </c>
      <c r="D17" s="32">
        <v>0</v>
      </c>
    </row>
    <row r="18" spans="2:4">
      <c r="B18" s="27" t="s">
        <v>31</v>
      </c>
      <c r="C18" s="28" t="s">
        <v>32</v>
      </c>
      <c r="D18" s="32">
        <v>0</v>
      </c>
    </row>
    <row r="19" spans="2:4" ht="15" customHeight="1">
      <c r="B19" s="27" t="s">
        <v>33</v>
      </c>
      <c r="C19" s="28" t="s">
        <v>34</v>
      </c>
      <c r="D19" s="32">
        <v>0</v>
      </c>
    </row>
    <row r="20" spans="2:4" ht="1.5" customHeight="1">
      <c r="B20" s="27"/>
      <c r="C20" s="28"/>
      <c r="D20" s="29"/>
    </row>
    <row r="21" spans="2:4" ht="15" customHeight="1" thickBot="1">
      <c r="B21" s="163" t="s">
        <v>35</v>
      </c>
      <c r="C21" s="164"/>
      <c r="D21" s="165">
        <f>SUBTOTAL(9,D12:D20)</f>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80" zoomScaleNormal="80" workbookViewId="0">
      <selection activeCell="K20" sqref="K20"/>
    </sheetView>
  </sheetViews>
  <sheetFormatPr defaultRowHeight="15"/>
  <cols>
    <col min="1" max="1" width="38.28515625" style="6" customWidth="1"/>
    <col min="2" max="2" width="12.140625" style="6" customWidth="1"/>
    <col min="3" max="3" width="20.42578125" style="6" customWidth="1"/>
    <col min="4" max="4" width="12.28515625" style="6" customWidth="1"/>
    <col min="5" max="5" width="21.140625" style="6" customWidth="1"/>
    <col min="6" max="6" width="12.85546875" style="6" customWidth="1"/>
    <col min="7" max="7" width="20.5703125" style="6" customWidth="1"/>
    <col min="8" max="8" width="18" style="6" customWidth="1"/>
    <col min="9" max="16384" width="9.140625" style="6"/>
  </cols>
  <sheetData>
    <row r="1" spans="1:8" ht="45" customHeight="1">
      <c r="A1" s="252" t="s">
        <v>36</v>
      </c>
      <c r="B1" s="243" t="s">
        <v>37</v>
      </c>
      <c r="C1" s="244"/>
      <c r="D1" s="243" t="s">
        <v>38</v>
      </c>
      <c r="E1" s="244"/>
      <c r="F1" s="243" t="s">
        <v>39</v>
      </c>
      <c r="G1" s="244"/>
      <c r="H1" s="250" t="s">
        <v>40</v>
      </c>
    </row>
    <row r="2" spans="1:8" ht="30">
      <c r="A2" s="253"/>
      <c r="B2" s="159" t="s">
        <v>41</v>
      </c>
      <c r="C2" s="160" t="s">
        <v>42</v>
      </c>
      <c r="D2" s="159" t="s">
        <v>41</v>
      </c>
      <c r="E2" s="160" t="s">
        <v>43</v>
      </c>
      <c r="F2" s="159" t="s">
        <v>41</v>
      </c>
      <c r="G2" s="160" t="s">
        <v>44</v>
      </c>
      <c r="H2" s="251"/>
    </row>
    <row r="3" spans="1:8" ht="15.75" customHeight="1">
      <c r="A3" s="148" t="s">
        <v>45</v>
      </c>
      <c r="B3" s="145" t="s">
        <v>46</v>
      </c>
      <c r="C3" s="134">
        <f>'Base Contract_Op1_Op2'!K3</f>
        <v>0</v>
      </c>
      <c r="D3" s="145" t="s">
        <v>47</v>
      </c>
      <c r="E3" s="134">
        <f>'Base Contract_Op1_Op2'!O3</f>
        <v>0</v>
      </c>
      <c r="F3" s="145" t="s">
        <v>48</v>
      </c>
      <c r="G3" s="134">
        <f>'Base Contract_Op1_Op2'!S3</f>
        <v>0</v>
      </c>
      <c r="H3" s="150"/>
    </row>
    <row r="4" spans="1:8" ht="15.75" customHeight="1">
      <c r="A4" s="148" t="s">
        <v>49</v>
      </c>
      <c r="B4" s="145" t="s">
        <v>50</v>
      </c>
      <c r="C4" s="134">
        <f>'Base Contract_Op1_Op2'!K8</f>
        <v>0</v>
      </c>
      <c r="D4" s="145" t="s">
        <v>51</v>
      </c>
      <c r="E4" s="134">
        <f>'Base Contract_Op1_Op2'!O8</f>
        <v>0</v>
      </c>
      <c r="F4" s="145" t="s">
        <v>52</v>
      </c>
      <c r="G4" s="134">
        <f>'Base Contract_Op1_Op2'!S8</f>
        <v>0</v>
      </c>
      <c r="H4" s="150"/>
    </row>
    <row r="5" spans="1:8" ht="15.75" customHeight="1">
      <c r="A5" s="148" t="s">
        <v>53</v>
      </c>
      <c r="B5" s="145" t="s">
        <v>54</v>
      </c>
      <c r="C5" s="134">
        <f>'Base Contract_Op1_Op2'!K13</f>
        <v>0</v>
      </c>
      <c r="D5" s="145" t="s">
        <v>55</v>
      </c>
      <c r="E5" s="134">
        <f>'Base Contract_Op1_Op2'!O13</f>
        <v>0</v>
      </c>
      <c r="F5" s="145" t="s">
        <v>56</v>
      </c>
      <c r="G5" s="134">
        <f>'Base Contract_Op1_Op2'!S13</f>
        <v>0</v>
      </c>
      <c r="H5" s="150"/>
    </row>
    <row r="6" spans="1:8" ht="15.75" customHeight="1">
      <c r="A6" s="148" t="s">
        <v>57</v>
      </c>
      <c r="B6" s="145" t="s">
        <v>58</v>
      </c>
      <c r="C6" s="134">
        <f>'Base Contract_Op1_Op2'!K18</f>
        <v>0</v>
      </c>
      <c r="D6" s="145" t="s">
        <v>59</v>
      </c>
      <c r="E6" s="134">
        <f>'Base Contract_Op1_Op2'!O18</f>
        <v>0</v>
      </c>
      <c r="F6" s="145" t="s">
        <v>60</v>
      </c>
      <c r="G6" s="134">
        <f>'Base Contract_Op1_Op2'!S18</f>
        <v>0</v>
      </c>
      <c r="H6" s="150"/>
    </row>
    <row r="7" spans="1:8" ht="15.75" customHeight="1">
      <c r="A7" s="148" t="s">
        <v>61</v>
      </c>
      <c r="B7" s="145" t="s">
        <v>62</v>
      </c>
      <c r="C7" s="134">
        <f>'Base Contract_Op1_Op2'!K23</f>
        <v>0</v>
      </c>
      <c r="D7" s="145" t="s">
        <v>63</v>
      </c>
      <c r="E7" s="134">
        <f>'Base Contract_Op1_Op2'!O23</f>
        <v>0</v>
      </c>
      <c r="F7" s="145" t="s">
        <v>64</v>
      </c>
      <c r="G7" s="134">
        <f>'Base Contract_Op1_Op2'!S23</f>
        <v>0</v>
      </c>
      <c r="H7" s="150"/>
    </row>
    <row r="8" spans="1:8" ht="15.75" customHeight="1">
      <c r="A8" s="148" t="s">
        <v>65</v>
      </c>
      <c r="B8" s="145" t="s">
        <v>66</v>
      </c>
      <c r="C8" s="134">
        <f>'Base Contract_Op1_Op2'!K28</f>
        <v>0</v>
      </c>
      <c r="D8" s="145" t="s">
        <v>67</v>
      </c>
      <c r="E8" s="134">
        <f>'Base Contract_Op1_Op2'!O28</f>
        <v>0</v>
      </c>
      <c r="F8" s="145" t="s">
        <v>68</v>
      </c>
      <c r="G8" s="134">
        <f>'Base Contract_Op1_Op2'!S28</f>
        <v>0</v>
      </c>
      <c r="H8" s="150"/>
    </row>
    <row r="9" spans="1:8" ht="15.75" customHeight="1">
      <c r="A9" s="148" t="s">
        <v>69</v>
      </c>
      <c r="B9" s="145" t="s">
        <v>70</v>
      </c>
      <c r="C9" s="134">
        <f>'Base Contract_Op1_Op2'!K33</f>
        <v>0</v>
      </c>
      <c r="D9" s="145" t="s">
        <v>71</v>
      </c>
      <c r="E9" s="134">
        <f>'Base Contract_Op1_Op2'!O33</f>
        <v>0</v>
      </c>
      <c r="F9" s="145" t="s">
        <v>72</v>
      </c>
      <c r="G9" s="134">
        <f>'Base Contract_Op1_Op2'!S33</f>
        <v>0</v>
      </c>
      <c r="H9" s="150"/>
    </row>
    <row r="10" spans="1:8" ht="15.75" customHeight="1">
      <c r="A10" s="148" t="s">
        <v>73</v>
      </c>
      <c r="B10" s="145" t="s">
        <v>74</v>
      </c>
      <c r="C10" s="134">
        <f>'Base Contract_Op1_Op2'!K38</f>
        <v>0</v>
      </c>
      <c r="D10" s="145" t="s">
        <v>75</v>
      </c>
      <c r="E10" s="134">
        <f>'Base Contract_Op1_Op2'!O38</f>
        <v>0</v>
      </c>
      <c r="F10" s="145" t="s">
        <v>76</v>
      </c>
      <c r="G10" s="134">
        <f>'Base Contract_Op1_Op2'!S38</f>
        <v>0</v>
      </c>
      <c r="H10" s="150"/>
    </row>
    <row r="11" spans="1:8" ht="15.75" customHeight="1">
      <c r="A11" s="148" t="s">
        <v>77</v>
      </c>
      <c r="B11" s="145" t="s">
        <v>78</v>
      </c>
      <c r="C11" s="134">
        <f>'Base Contract_Op1_Op2'!K43</f>
        <v>0</v>
      </c>
      <c r="D11" s="145" t="s">
        <v>79</v>
      </c>
      <c r="E11" s="134">
        <f>'Base Contract_Op1_Op2'!O43</f>
        <v>0</v>
      </c>
      <c r="F11" s="145" t="s">
        <v>80</v>
      </c>
      <c r="G11" s="134">
        <f>'Base Contract_Op1_Op2'!S43</f>
        <v>0</v>
      </c>
      <c r="H11" s="150"/>
    </row>
    <row r="12" spans="1:8" ht="15.75" customHeight="1">
      <c r="A12" s="148" t="s">
        <v>81</v>
      </c>
      <c r="B12" s="145" t="s">
        <v>82</v>
      </c>
      <c r="C12" s="134">
        <f>'Base Contract_Op1_Op2'!K48</f>
        <v>0</v>
      </c>
      <c r="D12" s="145" t="s">
        <v>83</v>
      </c>
      <c r="E12" s="134">
        <f>'Base Contract_Op1_Op2'!O48</f>
        <v>0</v>
      </c>
      <c r="F12" s="145" t="s">
        <v>84</v>
      </c>
      <c r="G12" s="134">
        <f>'Base Contract_Op1_Op2'!S48</f>
        <v>0</v>
      </c>
      <c r="H12" s="150"/>
    </row>
    <row r="13" spans="1:8" ht="15.75" customHeight="1">
      <c r="A13" s="148" t="s">
        <v>85</v>
      </c>
      <c r="B13" s="145" t="s">
        <v>86</v>
      </c>
      <c r="C13" s="134">
        <f>'Base Contract_Op1_Op2'!K53</f>
        <v>0</v>
      </c>
      <c r="D13" s="145" t="s">
        <v>87</v>
      </c>
      <c r="E13" s="134">
        <f>'Base Contract_Op1_Op2'!O53</f>
        <v>0</v>
      </c>
      <c r="F13" s="145" t="s">
        <v>88</v>
      </c>
      <c r="G13" s="134">
        <f>'Base Contract_Op1_Op2'!S53</f>
        <v>0</v>
      </c>
      <c r="H13" s="150"/>
    </row>
    <row r="14" spans="1:8" ht="15.75" customHeight="1" thickBot="1">
      <c r="A14" s="149" t="s">
        <v>89</v>
      </c>
      <c r="B14" s="146" t="s">
        <v>90</v>
      </c>
      <c r="C14" s="147">
        <f>'Base Contract_Op1_Op2'!K58</f>
        <v>0</v>
      </c>
      <c r="D14" s="146" t="s">
        <v>91</v>
      </c>
      <c r="E14" s="147">
        <f>'Base Contract_Op1_Op2'!O58</f>
        <v>0</v>
      </c>
      <c r="F14" s="146" t="s">
        <v>92</v>
      </c>
      <c r="G14" s="147">
        <f>'Base Contract_Op1_Op2'!S58</f>
        <v>0</v>
      </c>
      <c r="H14" s="151"/>
    </row>
    <row r="15" spans="1:8" ht="39.75" customHeight="1" thickBot="1">
      <c r="A15" s="158"/>
      <c r="B15" s="158"/>
      <c r="C15" s="158"/>
      <c r="D15" s="158"/>
      <c r="E15" s="158"/>
      <c r="F15" s="158"/>
      <c r="G15" s="158"/>
      <c r="H15" s="158"/>
    </row>
    <row r="16" spans="1:8" ht="76.5" customHeight="1">
      <c r="A16" s="241" t="s">
        <v>36</v>
      </c>
      <c r="B16" s="243" t="s">
        <v>93</v>
      </c>
      <c r="C16" s="244"/>
      <c r="D16" s="243" t="s">
        <v>94</v>
      </c>
      <c r="E16" s="245"/>
      <c r="F16" s="246" t="s">
        <v>95</v>
      </c>
      <c r="G16" s="247"/>
      <c r="H16" s="244" t="s">
        <v>40</v>
      </c>
    </row>
    <row r="17" spans="1:8" ht="30.75" customHeight="1">
      <c r="A17" s="242"/>
      <c r="B17" s="161" t="s">
        <v>41</v>
      </c>
      <c r="C17" s="160" t="s">
        <v>96</v>
      </c>
      <c r="D17" s="161" t="s">
        <v>41</v>
      </c>
      <c r="E17" s="162" t="s">
        <v>97</v>
      </c>
      <c r="F17" s="161" t="s">
        <v>41</v>
      </c>
      <c r="G17" s="160" t="s">
        <v>98</v>
      </c>
      <c r="H17" s="248"/>
    </row>
    <row r="18" spans="1:8" ht="19.5" thickBot="1">
      <c r="A18" s="152" t="s">
        <v>45</v>
      </c>
      <c r="B18" s="153" t="s">
        <v>99</v>
      </c>
      <c r="C18" s="147">
        <f>Op3_Op4_Op5!K3</f>
        <v>0</v>
      </c>
      <c r="D18" s="153" t="s">
        <v>100</v>
      </c>
      <c r="E18" s="147">
        <f>Op3_Op4_Op5!O3</f>
        <v>0</v>
      </c>
      <c r="F18" s="153" t="s">
        <v>101</v>
      </c>
      <c r="G18" s="147">
        <f>Op3_Op4_Op5!S3</f>
        <v>0</v>
      </c>
      <c r="H18" s="154"/>
    </row>
    <row r="19" spans="1:8" ht="36.75" customHeight="1" thickBot="1">
      <c r="A19" s="158"/>
      <c r="B19" s="158"/>
      <c r="C19" s="158"/>
      <c r="D19" s="158"/>
      <c r="E19" s="158"/>
      <c r="F19" s="158"/>
      <c r="G19" s="158"/>
      <c r="H19" s="158"/>
    </row>
    <row r="20" spans="1:8" ht="69" customHeight="1">
      <c r="A20" s="241" t="s">
        <v>36</v>
      </c>
      <c r="B20" s="243" t="s">
        <v>102</v>
      </c>
      <c r="C20" s="244"/>
      <c r="D20" s="243" t="s">
        <v>103</v>
      </c>
      <c r="E20" s="244"/>
      <c r="F20" s="243" t="s">
        <v>104</v>
      </c>
      <c r="G20" s="244"/>
      <c r="H20" s="247" t="s">
        <v>40</v>
      </c>
    </row>
    <row r="21" spans="1:8" ht="25.5" customHeight="1">
      <c r="A21" s="242"/>
      <c r="B21" s="159" t="s">
        <v>41</v>
      </c>
      <c r="C21" s="160" t="s">
        <v>105</v>
      </c>
      <c r="D21" s="159" t="s">
        <v>41</v>
      </c>
      <c r="E21" s="160" t="s">
        <v>106</v>
      </c>
      <c r="F21" s="159" t="s">
        <v>41</v>
      </c>
      <c r="G21" s="160" t="s">
        <v>107</v>
      </c>
      <c r="H21" s="249"/>
    </row>
    <row r="22" spans="1:8" ht="15.75" customHeight="1">
      <c r="A22" s="155" t="s">
        <v>45</v>
      </c>
      <c r="B22" s="145" t="s">
        <v>108</v>
      </c>
      <c r="C22" s="134">
        <f>Op6_Op7_Op8!K3</f>
        <v>0</v>
      </c>
      <c r="D22" s="145" t="s">
        <v>109</v>
      </c>
      <c r="E22" s="134">
        <f>Op6_Op7_Op8!O3</f>
        <v>0</v>
      </c>
      <c r="F22" s="145" t="s">
        <v>110</v>
      </c>
      <c r="G22" s="134">
        <f>Op6_Op7_Op8!S3</f>
        <v>0</v>
      </c>
      <c r="H22" s="156"/>
    </row>
    <row r="23" spans="1:8" ht="15.75" customHeight="1">
      <c r="A23" s="155" t="s">
        <v>49</v>
      </c>
      <c r="B23" s="145" t="s">
        <v>111</v>
      </c>
      <c r="C23" s="134">
        <f>Op6_Op7_Op8!K12</f>
        <v>0</v>
      </c>
      <c r="D23" s="145" t="s">
        <v>112</v>
      </c>
      <c r="E23" s="134">
        <f>Op6_Op7_Op8!O12</f>
        <v>0</v>
      </c>
      <c r="F23" s="145" t="s">
        <v>113</v>
      </c>
      <c r="G23" s="134">
        <f>Op6_Op7_Op8!S12</f>
        <v>0</v>
      </c>
      <c r="H23" s="157"/>
    </row>
    <row r="24" spans="1:8" ht="15.75" customHeight="1">
      <c r="A24" s="155" t="s">
        <v>53</v>
      </c>
      <c r="B24" s="145" t="s">
        <v>114</v>
      </c>
      <c r="C24" s="134">
        <f>Op6_Op7_Op8!K21</f>
        <v>0</v>
      </c>
      <c r="D24" s="145" t="s">
        <v>115</v>
      </c>
      <c r="E24" s="134">
        <f>Op6_Op7_Op8!O21</f>
        <v>0</v>
      </c>
      <c r="F24" s="145" t="s">
        <v>116</v>
      </c>
      <c r="G24" s="134">
        <f>Op6_Op7_Op8!S21</f>
        <v>0</v>
      </c>
      <c r="H24" s="157"/>
    </row>
    <row r="25" spans="1:8" ht="15.75" customHeight="1">
      <c r="A25" s="155" t="s">
        <v>57</v>
      </c>
      <c r="B25" s="145" t="s">
        <v>117</v>
      </c>
      <c r="C25" s="134">
        <f>Op6_Op7_Op8!K30</f>
        <v>0</v>
      </c>
      <c r="D25" s="145" t="s">
        <v>118</v>
      </c>
      <c r="E25" s="134">
        <f>Op6_Op7_Op8!O30</f>
        <v>0</v>
      </c>
      <c r="F25" s="145" t="s">
        <v>119</v>
      </c>
      <c r="G25" s="134">
        <f>Op6_Op7_Op8!S30</f>
        <v>0</v>
      </c>
      <c r="H25" s="157"/>
    </row>
    <row r="26" spans="1:8" ht="15.75" customHeight="1">
      <c r="A26" s="155" t="s">
        <v>61</v>
      </c>
      <c r="B26" s="145" t="s">
        <v>120</v>
      </c>
      <c r="C26" s="134">
        <f>Op6_Op7_Op8!K39</f>
        <v>0</v>
      </c>
      <c r="D26" s="145" t="s">
        <v>121</v>
      </c>
      <c r="E26" s="134">
        <f>Op6_Op7_Op8!O39</f>
        <v>0</v>
      </c>
      <c r="F26" s="145" t="s">
        <v>122</v>
      </c>
      <c r="G26" s="134">
        <f>Op6_Op7_Op8!S39</f>
        <v>0</v>
      </c>
      <c r="H26" s="157"/>
    </row>
    <row r="27" spans="1:8" ht="15.75" customHeight="1">
      <c r="A27" s="155" t="s">
        <v>65</v>
      </c>
      <c r="B27" s="145" t="s">
        <v>123</v>
      </c>
      <c r="C27" s="134">
        <f>Op6_Op7_Op8!K48</f>
        <v>0</v>
      </c>
      <c r="D27" s="145" t="s">
        <v>124</v>
      </c>
      <c r="E27" s="134">
        <f>Op6_Op7_Op8!O48</f>
        <v>0</v>
      </c>
      <c r="F27" s="145" t="s">
        <v>125</v>
      </c>
      <c r="G27" s="134">
        <f>Op6_Op7_Op8!S48</f>
        <v>0</v>
      </c>
      <c r="H27" s="157"/>
    </row>
    <row r="28" spans="1:8" ht="15.75" customHeight="1">
      <c r="A28" s="155" t="s">
        <v>69</v>
      </c>
      <c r="B28" s="145" t="s">
        <v>126</v>
      </c>
      <c r="C28" s="134">
        <f>Op6_Op7_Op8!K57</f>
        <v>0</v>
      </c>
      <c r="D28" s="145" t="s">
        <v>127</v>
      </c>
      <c r="E28" s="134">
        <f>Op6_Op7_Op8!O57</f>
        <v>0</v>
      </c>
      <c r="F28" s="145" t="s">
        <v>128</v>
      </c>
      <c r="G28" s="134">
        <f>Op6_Op7_Op8!S57</f>
        <v>0</v>
      </c>
      <c r="H28" s="157"/>
    </row>
    <row r="29" spans="1:8" ht="15.75" customHeight="1">
      <c r="A29" s="155" t="s">
        <v>73</v>
      </c>
      <c r="B29" s="145" t="s">
        <v>129</v>
      </c>
      <c r="C29" s="134">
        <f>Op6_Op7_Op8!K66</f>
        <v>0</v>
      </c>
      <c r="D29" s="145" t="s">
        <v>130</v>
      </c>
      <c r="E29" s="134">
        <f>Op6_Op7_Op8!O66</f>
        <v>0</v>
      </c>
      <c r="F29" s="145" t="s">
        <v>131</v>
      </c>
      <c r="G29" s="134">
        <f>Op6_Op7_Op8!S66</f>
        <v>0</v>
      </c>
      <c r="H29" s="157"/>
    </row>
    <row r="30" spans="1:8" ht="15.75" customHeight="1">
      <c r="A30" s="155" t="s">
        <v>77</v>
      </c>
      <c r="B30" s="145" t="s">
        <v>132</v>
      </c>
      <c r="C30" s="134">
        <f>Op6_Op7_Op8!K75</f>
        <v>0</v>
      </c>
      <c r="D30" s="145" t="s">
        <v>133</v>
      </c>
      <c r="E30" s="134">
        <f>Op6_Op7_Op8!O75</f>
        <v>0</v>
      </c>
      <c r="F30" s="145" t="s">
        <v>134</v>
      </c>
      <c r="G30" s="134">
        <f>Op6_Op7_Op8!S75</f>
        <v>0</v>
      </c>
      <c r="H30" s="157"/>
    </row>
    <row r="31" spans="1:8" ht="15.75" customHeight="1">
      <c r="A31" s="155" t="s">
        <v>81</v>
      </c>
      <c r="B31" s="145" t="s">
        <v>135</v>
      </c>
      <c r="C31" s="134">
        <f>Op6_Op7_Op8!K84</f>
        <v>0</v>
      </c>
      <c r="D31" s="145" t="s">
        <v>136</v>
      </c>
      <c r="E31" s="134">
        <f>Op6_Op7_Op8!O84</f>
        <v>0</v>
      </c>
      <c r="F31" s="145" t="s">
        <v>137</v>
      </c>
      <c r="G31" s="134">
        <f>Op6_Op7_Op8!S84</f>
        <v>0</v>
      </c>
      <c r="H31" s="157"/>
    </row>
    <row r="32" spans="1:8" ht="15.75" customHeight="1" thickBot="1">
      <c r="A32" s="152" t="s">
        <v>85</v>
      </c>
      <c r="B32" s="146" t="s">
        <v>138</v>
      </c>
      <c r="C32" s="147">
        <f>Op6_Op7_Op8!K93</f>
        <v>0</v>
      </c>
      <c r="D32" s="146" t="s">
        <v>139</v>
      </c>
      <c r="E32" s="147">
        <f>Op6_Op7_Op8!O93</f>
        <v>0</v>
      </c>
      <c r="F32" s="146" t="s">
        <v>140</v>
      </c>
      <c r="G32" s="147">
        <f>Op6_Op7_Op8!S93</f>
        <v>0</v>
      </c>
      <c r="H32" s="151"/>
    </row>
  </sheetData>
  <mergeCells count="15">
    <mergeCell ref="B1:C1"/>
    <mergeCell ref="D1:E1"/>
    <mergeCell ref="F1:G1"/>
    <mergeCell ref="H1:H2"/>
    <mergeCell ref="A1:A2"/>
    <mergeCell ref="A20:A21"/>
    <mergeCell ref="B20:C20"/>
    <mergeCell ref="D20:E20"/>
    <mergeCell ref="F20:G20"/>
    <mergeCell ref="H20:H21"/>
    <mergeCell ref="A16:A17"/>
    <mergeCell ref="B16:C16"/>
    <mergeCell ref="D16:E16"/>
    <mergeCell ref="F16:G16"/>
    <mergeCell ref="H16:H1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518"/>
  <sheetViews>
    <sheetView topLeftCell="A16" zoomScale="80" zoomScaleNormal="80" workbookViewId="0">
      <selection activeCell="Z16" sqref="Z16"/>
    </sheetView>
  </sheetViews>
  <sheetFormatPr defaultRowHeight="15"/>
  <cols>
    <col min="1" max="1" width="40" style="6" bestFit="1" customWidth="1"/>
    <col min="2" max="2" width="11.140625" style="6" customWidth="1"/>
    <col min="3" max="3" width="15" style="6" customWidth="1"/>
    <col min="4" max="4" width="15.28515625" style="6" customWidth="1"/>
    <col min="5" max="5" width="11.5703125" style="6" customWidth="1"/>
    <col min="6" max="6" width="15.28515625" style="6" customWidth="1"/>
    <col min="7" max="7" width="11.42578125" style="6" customWidth="1"/>
    <col min="8" max="8" width="13.140625" style="6" customWidth="1"/>
    <col min="9" max="9" width="15.140625" style="6" customWidth="1"/>
    <col min="10" max="10" width="12.5703125" style="6" customWidth="1"/>
    <col min="11" max="11" width="17" style="6" customWidth="1"/>
    <col min="12" max="12" width="13.42578125" style="6" customWidth="1"/>
    <col min="13" max="13" width="15.140625" style="6" customWidth="1"/>
    <col min="14" max="14" width="12.5703125" style="6" customWidth="1"/>
    <col min="15" max="15" width="17" style="6" customWidth="1"/>
    <col min="16" max="16" width="14.42578125" style="6" customWidth="1"/>
    <col min="17" max="17" width="15.140625" style="6" customWidth="1"/>
    <col min="18" max="18" width="12.5703125" style="6" customWidth="1"/>
    <col min="19" max="19" width="17" style="6" customWidth="1"/>
    <col min="20" max="20" width="14.85546875" style="6" customWidth="1"/>
    <col min="21" max="21" width="16.85546875" style="6" customWidth="1"/>
    <col min="22" max="16384" width="9.140625" style="6"/>
  </cols>
  <sheetData>
    <row r="1" spans="1:21" ht="45" customHeight="1">
      <c r="A1" s="256" t="s">
        <v>36</v>
      </c>
      <c r="B1" s="256" t="s">
        <v>141</v>
      </c>
      <c r="C1" s="256" t="s">
        <v>142</v>
      </c>
      <c r="D1" s="256" t="s">
        <v>143</v>
      </c>
      <c r="E1" s="256" t="s">
        <v>144</v>
      </c>
      <c r="F1" s="256" t="s">
        <v>145</v>
      </c>
      <c r="G1" s="275" t="s">
        <v>146</v>
      </c>
      <c r="H1" s="272" t="s">
        <v>37</v>
      </c>
      <c r="I1" s="273"/>
      <c r="J1" s="273"/>
      <c r="K1" s="274"/>
      <c r="L1" s="272" t="s">
        <v>38</v>
      </c>
      <c r="M1" s="273"/>
      <c r="N1" s="273"/>
      <c r="O1" s="274"/>
      <c r="P1" s="272" t="s">
        <v>39</v>
      </c>
      <c r="Q1" s="273"/>
      <c r="R1" s="273"/>
      <c r="S1" s="274"/>
      <c r="T1" s="254" t="s">
        <v>40</v>
      </c>
      <c r="U1" s="256" t="s">
        <v>147</v>
      </c>
    </row>
    <row r="2" spans="1:21" ht="47.25">
      <c r="A2" s="257"/>
      <c r="B2" s="257"/>
      <c r="C2" s="257"/>
      <c r="D2" s="257"/>
      <c r="E2" s="257"/>
      <c r="F2" s="257"/>
      <c r="G2" s="276"/>
      <c r="H2" s="105" t="s">
        <v>41</v>
      </c>
      <c r="I2" s="3" t="s">
        <v>148</v>
      </c>
      <c r="J2" s="3" t="s">
        <v>149</v>
      </c>
      <c r="K2" s="106" t="s">
        <v>42</v>
      </c>
      <c r="L2" s="105" t="s">
        <v>41</v>
      </c>
      <c r="M2" s="3" t="s">
        <v>148</v>
      </c>
      <c r="N2" s="3" t="s">
        <v>149</v>
      </c>
      <c r="O2" s="106" t="s">
        <v>43</v>
      </c>
      <c r="P2" s="105" t="s">
        <v>41</v>
      </c>
      <c r="Q2" s="3" t="s">
        <v>148</v>
      </c>
      <c r="R2" s="3" t="s">
        <v>149</v>
      </c>
      <c r="S2" s="106" t="s">
        <v>44</v>
      </c>
      <c r="T2" s="255"/>
      <c r="U2" s="257"/>
    </row>
    <row r="3" spans="1:21" ht="15.75">
      <c r="A3" s="4" t="s">
        <v>45</v>
      </c>
      <c r="B3" s="5"/>
      <c r="C3" s="5"/>
      <c r="D3" s="5"/>
      <c r="E3" s="5"/>
      <c r="F3" s="5"/>
      <c r="G3" s="112">
        <f>SUBTOTAL(9,G4:G7)</f>
        <v>877</v>
      </c>
      <c r="H3" s="115" t="s">
        <v>46</v>
      </c>
      <c r="I3" s="5"/>
      <c r="J3" s="7"/>
      <c r="K3" s="134">
        <f>SUBTOTAL(9,K4:K7)</f>
        <v>0</v>
      </c>
      <c r="L3" s="115" t="s">
        <v>47</v>
      </c>
      <c r="M3" s="5"/>
      <c r="N3" s="7"/>
      <c r="O3" s="134">
        <f>SUBTOTAL(9,O4:O7)</f>
        <v>0</v>
      </c>
      <c r="P3" s="115" t="s">
        <v>48</v>
      </c>
      <c r="Q3" s="5"/>
      <c r="R3" s="7"/>
      <c r="S3" s="134">
        <f>SUBTOTAL(9,S4:S7)</f>
        <v>0</v>
      </c>
      <c r="T3" s="270"/>
      <c r="U3" s="133"/>
    </row>
    <row r="4" spans="1:21">
      <c r="A4" s="2" t="s">
        <v>150</v>
      </c>
      <c r="B4" s="1" t="s">
        <v>151</v>
      </c>
      <c r="C4" s="258" t="s">
        <v>152</v>
      </c>
      <c r="D4" s="261" t="s">
        <v>153</v>
      </c>
      <c r="E4" s="264" t="s">
        <v>154</v>
      </c>
      <c r="F4" s="267" t="s">
        <v>155</v>
      </c>
      <c r="G4" s="113">
        <v>132</v>
      </c>
      <c r="H4" s="116" t="s">
        <v>156</v>
      </c>
      <c r="I4" s="133"/>
      <c r="J4" s="130">
        <v>36</v>
      </c>
      <c r="K4" s="135">
        <f>$G4*I4*J4</f>
        <v>0</v>
      </c>
      <c r="L4" s="116" t="s">
        <v>157</v>
      </c>
      <c r="M4" s="133"/>
      <c r="N4" s="1">
        <v>12</v>
      </c>
      <c r="O4" s="135">
        <f>$G4*M4*N4</f>
        <v>0</v>
      </c>
      <c r="P4" s="116" t="s">
        <v>158</v>
      </c>
      <c r="Q4" s="133"/>
      <c r="R4" s="1">
        <v>12</v>
      </c>
      <c r="S4" s="135">
        <f>$G4*Q4*R4</f>
        <v>0</v>
      </c>
      <c r="T4" s="271"/>
      <c r="U4" s="133"/>
    </row>
    <row r="5" spans="1:21">
      <c r="A5" s="2" t="s">
        <v>159</v>
      </c>
      <c r="B5" s="1" t="s">
        <v>160</v>
      </c>
      <c r="C5" s="259"/>
      <c r="D5" s="262"/>
      <c r="E5" s="265"/>
      <c r="F5" s="268"/>
      <c r="G5" s="113">
        <v>526</v>
      </c>
      <c r="H5" s="116" t="s">
        <v>161</v>
      </c>
      <c r="I5" s="133"/>
      <c r="J5" s="130">
        <v>36</v>
      </c>
      <c r="K5" s="135">
        <f>$G5*I5*J5</f>
        <v>0</v>
      </c>
      <c r="L5" s="116" t="s">
        <v>162</v>
      </c>
      <c r="M5" s="133"/>
      <c r="N5" s="1">
        <v>12</v>
      </c>
      <c r="O5" s="135">
        <f>$G5*M5*N5</f>
        <v>0</v>
      </c>
      <c r="P5" s="116" t="s">
        <v>163</v>
      </c>
      <c r="Q5" s="133"/>
      <c r="R5" s="1">
        <v>12</v>
      </c>
      <c r="S5" s="135">
        <f>$G5*Q5*R5</f>
        <v>0</v>
      </c>
      <c r="T5" s="271"/>
      <c r="U5" s="133"/>
    </row>
    <row r="6" spans="1:21">
      <c r="A6" s="2" t="s">
        <v>164</v>
      </c>
      <c r="B6" s="1" t="s">
        <v>165</v>
      </c>
      <c r="C6" s="259"/>
      <c r="D6" s="262"/>
      <c r="E6" s="265"/>
      <c r="F6" s="268"/>
      <c r="G6" s="113">
        <v>175</v>
      </c>
      <c r="H6" s="116" t="s">
        <v>166</v>
      </c>
      <c r="I6" s="133"/>
      <c r="J6" s="130">
        <v>36</v>
      </c>
      <c r="K6" s="135">
        <f>$G6*I6*J6</f>
        <v>0</v>
      </c>
      <c r="L6" s="116" t="s">
        <v>167</v>
      </c>
      <c r="M6" s="133"/>
      <c r="N6" s="1">
        <v>12</v>
      </c>
      <c r="O6" s="135">
        <f>$G6*M6*N6</f>
        <v>0</v>
      </c>
      <c r="P6" s="116" t="s">
        <v>168</v>
      </c>
      <c r="Q6" s="133"/>
      <c r="R6" s="1">
        <v>12</v>
      </c>
      <c r="S6" s="135">
        <f>$G6*Q6*R6</f>
        <v>0</v>
      </c>
      <c r="T6" s="271"/>
      <c r="U6" s="133"/>
    </row>
    <row r="7" spans="1:21">
      <c r="A7" s="2" t="s">
        <v>169</v>
      </c>
      <c r="B7" s="1" t="s">
        <v>170</v>
      </c>
      <c r="C7" s="260"/>
      <c r="D7" s="263"/>
      <c r="E7" s="266"/>
      <c r="F7" s="269"/>
      <c r="G7" s="113">
        <v>44</v>
      </c>
      <c r="H7" s="116" t="s">
        <v>171</v>
      </c>
      <c r="I7" s="133"/>
      <c r="J7" s="130">
        <v>36</v>
      </c>
      <c r="K7" s="135">
        <f>$G7*I7*J7</f>
        <v>0</v>
      </c>
      <c r="L7" s="116" t="s">
        <v>172</v>
      </c>
      <c r="M7" s="133"/>
      <c r="N7" s="1">
        <v>12</v>
      </c>
      <c r="O7" s="135">
        <f>$G7*M7*N7</f>
        <v>0</v>
      </c>
      <c r="P7" s="116" t="s">
        <v>173</v>
      </c>
      <c r="Q7" s="133"/>
      <c r="R7" s="1">
        <v>12</v>
      </c>
      <c r="S7" s="135">
        <f>$G7*Q7*R7</f>
        <v>0</v>
      </c>
      <c r="T7" s="271"/>
      <c r="U7" s="133"/>
    </row>
    <row r="8" spans="1:21" ht="15.75">
      <c r="A8" s="4" t="s">
        <v>49</v>
      </c>
      <c r="B8" s="5"/>
      <c r="C8" s="5"/>
      <c r="D8" s="5"/>
      <c r="E8" s="5"/>
      <c r="F8" s="5"/>
      <c r="G8" s="112">
        <f>SUBTOTAL(9,G9:G12)</f>
        <v>323</v>
      </c>
      <c r="H8" s="115" t="s">
        <v>50</v>
      </c>
      <c r="I8" s="5"/>
      <c r="J8" s="131"/>
      <c r="K8" s="134">
        <f>SUBTOTAL(9,K9:K12)</f>
        <v>0</v>
      </c>
      <c r="L8" s="115" t="s">
        <v>51</v>
      </c>
      <c r="M8" s="5"/>
      <c r="N8" s="7"/>
      <c r="O8" s="134">
        <f>SUBTOTAL(9,O9:O12)</f>
        <v>0</v>
      </c>
      <c r="P8" s="115" t="s">
        <v>52</v>
      </c>
      <c r="Q8" s="5"/>
      <c r="R8" s="7"/>
      <c r="S8" s="134">
        <f>SUBTOTAL(9,S9:S12)</f>
        <v>0</v>
      </c>
      <c r="T8" s="270"/>
      <c r="U8" s="133"/>
    </row>
    <row r="9" spans="1:21">
      <c r="A9" s="2" t="s">
        <v>150</v>
      </c>
      <c r="B9" s="1" t="s">
        <v>151</v>
      </c>
      <c r="C9" s="258" t="s">
        <v>152</v>
      </c>
      <c r="D9" s="261" t="s">
        <v>153</v>
      </c>
      <c r="E9" s="264" t="s">
        <v>154</v>
      </c>
      <c r="F9" s="267" t="s">
        <v>155</v>
      </c>
      <c r="G9" s="113">
        <v>48</v>
      </c>
      <c r="H9" s="116" t="s">
        <v>174</v>
      </c>
      <c r="I9" s="133"/>
      <c r="J9" s="130">
        <v>36</v>
      </c>
      <c r="K9" s="135">
        <f>$G9*I9*J9</f>
        <v>0</v>
      </c>
      <c r="L9" s="116" t="s">
        <v>175</v>
      </c>
      <c r="M9" s="133"/>
      <c r="N9" s="1">
        <v>12</v>
      </c>
      <c r="O9" s="135">
        <f>$G9*M9*N9</f>
        <v>0</v>
      </c>
      <c r="P9" s="116" t="s">
        <v>176</v>
      </c>
      <c r="Q9" s="133"/>
      <c r="R9" s="1">
        <v>12</v>
      </c>
      <c r="S9" s="135">
        <f>$G9*Q9*R9</f>
        <v>0</v>
      </c>
      <c r="T9" s="271"/>
      <c r="U9" s="133"/>
    </row>
    <row r="10" spans="1:21">
      <c r="A10" s="2" t="s">
        <v>159</v>
      </c>
      <c r="B10" s="1" t="s">
        <v>160</v>
      </c>
      <c r="C10" s="259"/>
      <c r="D10" s="262"/>
      <c r="E10" s="265"/>
      <c r="F10" s="268"/>
      <c r="G10" s="113">
        <v>194</v>
      </c>
      <c r="H10" s="116" t="s">
        <v>177</v>
      </c>
      <c r="I10" s="133"/>
      <c r="J10" s="130">
        <v>36</v>
      </c>
      <c r="K10" s="135">
        <f>$G10*I10*J10</f>
        <v>0</v>
      </c>
      <c r="L10" s="116" t="s">
        <v>178</v>
      </c>
      <c r="M10" s="133"/>
      <c r="N10" s="1">
        <v>12</v>
      </c>
      <c r="O10" s="135">
        <f>$G10*M10*N10</f>
        <v>0</v>
      </c>
      <c r="P10" s="116" t="s">
        <v>179</v>
      </c>
      <c r="Q10" s="133"/>
      <c r="R10" s="1">
        <v>12</v>
      </c>
      <c r="S10" s="135">
        <f>$G10*Q10*R10</f>
        <v>0</v>
      </c>
      <c r="T10" s="271"/>
      <c r="U10" s="133"/>
    </row>
    <row r="11" spans="1:21">
      <c r="A11" s="2" t="s">
        <v>164</v>
      </c>
      <c r="B11" s="1" t="s">
        <v>165</v>
      </c>
      <c r="C11" s="259"/>
      <c r="D11" s="262"/>
      <c r="E11" s="265"/>
      <c r="F11" s="268"/>
      <c r="G11" s="113">
        <v>65</v>
      </c>
      <c r="H11" s="116" t="s">
        <v>180</v>
      </c>
      <c r="I11" s="133"/>
      <c r="J11" s="130">
        <v>36</v>
      </c>
      <c r="K11" s="135">
        <f>$G11*I11*J11</f>
        <v>0</v>
      </c>
      <c r="L11" s="116" t="s">
        <v>181</v>
      </c>
      <c r="M11" s="133"/>
      <c r="N11" s="1">
        <v>12</v>
      </c>
      <c r="O11" s="135">
        <f>$G11*M11*N11</f>
        <v>0</v>
      </c>
      <c r="P11" s="116" t="s">
        <v>182</v>
      </c>
      <c r="Q11" s="133"/>
      <c r="R11" s="1">
        <v>12</v>
      </c>
      <c r="S11" s="135">
        <f>$G11*Q11*R11</f>
        <v>0</v>
      </c>
      <c r="T11" s="271"/>
      <c r="U11" s="133"/>
    </row>
    <row r="12" spans="1:21">
      <c r="A12" s="2" t="s">
        <v>169</v>
      </c>
      <c r="B12" s="1" t="s">
        <v>170</v>
      </c>
      <c r="C12" s="260"/>
      <c r="D12" s="263"/>
      <c r="E12" s="266"/>
      <c r="F12" s="269"/>
      <c r="G12" s="113">
        <v>16</v>
      </c>
      <c r="H12" s="116" t="s">
        <v>183</v>
      </c>
      <c r="I12" s="133"/>
      <c r="J12" s="130">
        <v>36</v>
      </c>
      <c r="K12" s="135">
        <f>$G12*I12*J12</f>
        <v>0</v>
      </c>
      <c r="L12" s="116" t="s">
        <v>184</v>
      </c>
      <c r="M12" s="133"/>
      <c r="N12" s="1">
        <v>12</v>
      </c>
      <c r="O12" s="135">
        <f>$G12*M12*N12</f>
        <v>0</v>
      </c>
      <c r="P12" s="116" t="s">
        <v>185</v>
      </c>
      <c r="Q12" s="133"/>
      <c r="R12" s="1">
        <v>12</v>
      </c>
      <c r="S12" s="135">
        <f>$G12*Q12*R12</f>
        <v>0</v>
      </c>
      <c r="T12" s="271"/>
      <c r="U12" s="133"/>
    </row>
    <row r="13" spans="1:21" ht="15.75">
      <c r="A13" s="4" t="s">
        <v>53</v>
      </c>
      <c r="B13" s="5"/>
      <c r="C13" s="5"/>
      <c r="D13" s="5"/>
      <c r="E13" s="5"/>
      <c r="F13" s="5"/>
      <c r="G13" s="112">
        <f>SUBTOTAL(9,G14:G17)</f>
        <v>474</v>
      </c>
      <c r="H13" s="115" t="s">
        <v>54</v>
      </c>
      <c r="I13" s="5"/>
      <c r="J13" s="131"/>
      <c r="K13" s="134">
        <f>SUBTOTAL(9,K14:K17)</f>
        <v>0</v>
      </c>
      <c r="L13" s="115" t="s">
        <v>55</v>
      </c>
      <c r="M13" s="5"/>
      <c r="N13" s="7"/>
      <c r="O13" s="134">
        <f>SUBTOTAL(9,O14:O17)</f>
        <v>0</v>
      </c>
      <c r="P13" s="115" t="s">
        <v>56</v>
      </c>
      <c r="Q13" s="5"/>
      <c r="R13" s="7"/>
      <c r="S13" s="134">
        <f>SUBTOTAL(9,S14:S17)</f>
        <v>0</v>
      </c>
      <c r="T13" s="270"/>
      <c r="U13" s="133"/>
    </row>
    <row r="14" spans="1:21">
      <c r="A14" s="2" t="s">
        <v>150</v>
      </c>
      <c r="B14" s="1" t="s">
        <v>151</v>
      </c>
      <c r="C14" s="258" t="s">
        <v>152</v>
      </c>
      <c r="D14" s="261" t="s">
        <v>153</v>
      </c>
      <c r="E14" s="264" t="s">
        <v>154</v>
      </c>
      <c r="F14" s="267" t="s">
        <v>155</v>
      </c>
      <c r="G14" s="113">
        <v>71</v>
      </c>
      <c r="H14" s="116" t="s">
        <v>186</v>
      </c>
      <c r="I14" s="133"/>
      <c r="J14" s="130">
        <v>36</v>
      </c>
      <c r="K14" s="135">
        <f>$G14*I14*J14</f>
        <v>0</v>
      </c>
      <c r="L14" s="116" t="s">
        <v>187</v>
      </c>
      <c r="M14" s="133"/>
      <c r="N14" s="1">
        <v>12</v>
      </c>
      <c r="O14" s="135">
        <f>$G14*M14*N14</f>
        <v>0</v>
      </c>
      <c r="P14" s="116" t="s">
        <v>188</v>
      </c>
      <c r="Q14" s="133"/>
      <c r="R14" s="1">
        <v>12</v>
      </c>
      <c r="S14" s="135">
        <f>$G14*Q14*R14</f>
        <v>0</v>
      </c>
      <c r="T14" s="271"/>
      <c r="U14" s="133"/>
    </row>
    <row r="15" spans="1:21">
      <c r="A15" s="2" t="s">
        <v>159</v>
      </c>
      <c r="B15" s="1" t="s">
        <v>160</v>
      </c>
      <c r="C15" s="259"/>
      <c r="D15" s="262"/>
      <c r="E15" s="265"/>
      <c r="F15" s="268"/>
      <c r="G15" s="113">
        <v>284</v>
      </c>
      <c r="H15" s="116" t="s">
        <v>189</v>
      </c>
      <c r="I15" s="133"/>
      <c r="J15" s="130">
        <v>36</v>
      </c>
      <c r="K15" s="135">
        <f>$G15*I15*J15</f>
        <v>0</v>
      </c>
      <c r="L15" s="116" t="s">
        <v>190</v>
      </c>
      <c r="M15" s="133"/>
      <c r="N15" s="1">
        <v>12</v>
      </c>
      <c r="O15" s="135">
        <f>$G15*M15*N15</f>
        <v>0</v>
      </c>
      <c r="P15" s="116" t="s">
        <v>191</v>
      </c>
      <c r="Q15" s="133"/>
      <c r="R15" s="1">
        <v>12</v>
      </c>
      <c r="S15" s="135">
        <f>$G15*Q15*R15</f>
        <v>0</v>
      </c>
      <c r="T15" s="271"/>
      <c r="U15" s="133"/>
    </row>
    <row r="16" spans="1:21">
      <c r="A16" s="2" t="s">
        <v>164</v>
      </c>
      <c r="B16" s="1" t="s">
        <v>165</v>
      </c>
      <c r="C16" s="259"/>
      <c r="D16" s="262"/>
      <c r="E16" s="265"/>
      <c r="F16" s="268"/>
      <c r="G16" s="113">
        <v>95</v>
      </c>
      <c r="H16" s="116" t="s">
        <v>192</v>
      </c>
      <c r="I16" s="133"/>
      <c r="J16" s="130">
        <v>36</v>
      </c>
      <c r="K16" s="135">
        <f>$G16*I16*J16</f>
        <v>0</v>
      </c>
      <c r="L16" s="116" t="s">
        <v>193</v>
      </c>
      <c r="M16" s="133"/>
      <c r="N16" s="1">
        <v>12</v>
      </c>
      <c r="O16" s="135">
        <f>$G16*M16*N16</f>
        <v>0</v>
      </c>
      <c r="P16" s="116" t="s">
        <v>194</v>
      </c>
      <c r="Q16" s="133"/>
      <c r="R16" s="1">
        <v>12</v>
      </c>
      <c r="S16" s="135">
        <f>$G16*Q16*R16</f>
        <v>0</v>
      </c>
      <c r="T16" s="271"/>
      <c r="U16" s="133"/>
    </row>
    <row r="17" spans="1:21">
      <c r="A17" s="2" t="s">
        <v>169</v>
      </c>
      <c r="B17" s="1" t="s">
        <v>170</v>
      </c>
      <c r="C17" s="260"/>
      <c r="D17" s="263"/>
      <c r="E17" s="266"/>
      <c r="F17" s="269"/>
      <c r="G17" s="113">
        <v>24</v>
      </c>
      <c r="H17" s="116" t="s">
        <v>195</v>
      </c>
      <c r="I17" s="133"/>
      <c r="J17" s="130">
        <v>36</v>
      </c>
      <c r="K17" s="135">
        <f>$G17*I17*J17</f>
        <v>0</v>
      </c>
      <c r="L17" s="116" t="s">
        <v>196</v>
      </c>
      <c r="M17" s="133"/>
      <c r="N17" s="1">
        <v>12</v>
      </c>
      <c r="O17" s="135">
        <f>$G17*M17*N17</f>
        <v>0</v>
      </c>
      <c r="P17" s="116" t="s">
        <v>197</v>
      </c>
      <c r="Q17" s="133"/>
      <c r="R17" s="1">
        <v>12</v>
      </c>
      <c r="S17" s="135">
        <f>$G17*Q17*R17</f>
        <v>0</v>
      </c>
      <c r="T17" s="271"/>
      <c r="U17" s="133"/>
    </row>
    <row r="18" spans="1:21" ht="15.75">
      <c r="A18" s="4" t="s">
        <v>57</v>
      </c>
      <c r="B18" s="5"/>
      <c r="C18" s="5"/>
      <c r="D18" s="5"/>
      <c r="E18" s="5"/>
      <c r="F18" s="5"/>
      <c r="G18" s="112">
        <f>SUBTOTAL(9,G19:G22)</f>
        <v>604</v>
      </c>
      <c r="H18" s="115" t="s">
        <v>58</v>
      </c>
      <c r="I18" s="5"/>
      <c r="J18" s="131"/>
      <c r="K18" s="134">
        <f>SUBTOTAL(9,K19:K22)</f>
        <v>0</v>
      </c>
      <c r="L18" s="115" t="s">
        <v>59</v>
      </c>
      <c r="M18" s="5"/>
      <c r="N18" s="7"/>
      <c r="O18" s="134">
        <f>SUBTOTAL(9,O19:O22)</f>
        <v>0</v>
      </c>
      <c r="P18" s="115" t="s">
        <v>60</v>
      </c>
      <c r="Q18" s="5"/>
      <c r="R18" s="7"/>
      <c r="S18" s="134">
        <f>SUBTOTAL(9,S19:S22)</f>
        <v>0</v>
      </c>
      <c r="T18" s="270"/>
      <c r="U18" s="133"/>
    </row>
    <row r="19" spans="1:21">
      <c r="A19" s="2" t="s">
        <v>150</v>
      </c>
      <c r="B19" s="1" t="s">
        <v>151</v>
      </c>
      <c r="C19" s="258" t="s">
        <v>152</v>
      </c>
      <c r="D19" s="261" t="s">
        <v>153</v>
      </c>
      <c r="E19" s="264" t="s">
        <v>154</v>
      </c>
      <c r="F19" s="267" t="s">
        <v>155</v>
      </c>
      <c r="G19" s="113">
        <v>91</v>
      </c>
      <c r="H19" s="116" t="s">
        <v>198</v>
      </c>
      <c r="I19" s="133"/>
      <c r="J19" s="130">
        <v>36</v>
      </c>
      <c r="K19" s="135">
        <f>$G19*I19*J19</f>
        <v>0</v>
      </c>
      <c r="L19" s="116" t="s">
        <v>199</v>
      </c>
      <c r="M19" s="133"/>
      <c r="N19" s="1">
        <v>12</v>
      </c>
      <c r="O19" s="135">
        <f>$G19*M19*N19</f>
        <v>0</v>
      </c>
      <c r="P19" s="116" t="s">
        <v>200</v>
      </c>
      <c r="Q19" s="133"/>
      <c r="R19" s="1">
        <v>12</v>
      </c>
      <c r="S19" s="135">
        <f>$G19*Q19*R19</f>
        <v>0</v>
      </c>
      <c r="T19" s="271"/>
      <c r="U19" s="133"/>
    </row>
    <row r="20" spans="1:21">
      <c r="A20" s="2" t="s">
        <v>159</v>
      </c>
      <c r="B20" s="1" t="s">
        <v>160</v>
      </c>
      <c r="C20" s="259"/>
      <c r="D20" s="262"/>
      <c r="E20" s="265"/>
      <c r="F20" s="268"/>
      <c r="G20" s="113">
        <v>362</v>
      </c>
      <c r="H20" s="116" t="s">
        <v>201</v>
      </c>
      <c r="I20" s="133"/>
      <c r="J20" s="130">
        <v>36</v>
      </c>
      <c r="K20" s="135">
        <f>$G20*I20*J20</f>
        <v>0</v>
      </c>
      <c r="L20" s="116" t="s">
        <v>202</v>
      </c>
      <c r="M20" s="133"/>
      <c r="N20" s="1">
        <v>12</v>
      </c>
      <c r="O20" s="135">
        <f>$G20*M20*N20</f>
        <v>0</v>
      </c>
      <c r="P20" s="116" t="s">
        <v>203</v>
      </c>
      <c r="Q20" s="133"/>
      <c r="R20" s="1">
        <v>12</v>
      </c>
      <c r="S20" s="135">
        <f>$G20*Q20*R20</f>
        <v>0</v>
      </c>
      <c r="T20" s="271"/>
      <c r="U20" s="133"/>
    </row>
    <row r="21" spans="1:21">
      <c r="A21" s="2" t="s">
        <v>164</v>
      </c>
      <c r="B21" s="1" t="s">
        <v>165</v>
      </c>
      <c r="C21" s="259"/>
      <c r="D21" s="262"/>
      <c r="E21" s="265"/>
      <c r="F21" s="268"/>
      <c r="G21" s="113">
        <v>121</v>
      </c>
      <c r="H21" s="116" t="s">
        <v>204</v>
      </c>
      <c r="I21" s="133"/>
      <c r="J21" s="130">
        <v>36</v>
      </c>
      <c r="K21" s="135">
        <f>$G21*I21*J21</f>
        <v>0</v>
      </c>
      <c r="L21" s="116" t="s">
        <v>205</v>
      </c>
      <c r="M21" s="133"/>
      <c r="N21" s="1">
        <v>12</v>
      </c>
      <c r="O21" s="135">
        <f>$G21*M21*N21</f>
        <v>0</v>
      </c>
      <c r="P21" s="116" t="s">
        <v>206</v>
      </c>
      <c r="Q21" s="133"/>
      <c r="R21" s="1">
        <v>12</v>
      </c>
      <c r="S21" s="135">
        <f>$G21*Q21*R21</f>
        <v>0</v>
      </c>
      <c r="T21" s="271"/>
      <c r="U21" s="133"/>
    </row>
    <row r="22" spans="1:21">
      <c r="A22" s="2" t="s">
        <v>169</v>
      </c>
      <c r="B22" s="1" t="s">
        <v>170</v>
      </c>
      <c r="C22" s="260"/>
      <c r="D22" s="263"/>
      <c r="E22" s="266"/>
      <c r="F22" s="269"/>
      <c r="G22" s="113">
        <v>30</v>
      </c>
      <c r="H22" s="116" t="s">
        <v>207</v>
      </c>
      <c r="I22" s="133"/>
      <c r="J22" s="130">
        <v>36</v>
      </c>
      <c r="K22" s="135">
        <f>$G22*I22*J22</f>
        <v>0</v>
      </c>
      <c r="L22" s="116" t="s">
        <v>208</v>
      </c>
      <c r="M22" s="133"/>
      <c r="N22" s="1">
        <v>12</v>
      </c>
      <c r="O22" s="135">
        <f>$G22*M22*N22</f>
        <v>0</v>
      </c>
      <c r="P22" s="116" t="s">
        <v>209</v>
      </c>
      <c r="Q22" s="133"/>
      <c r="R22" s="1">
        <v>12</v>
      </c>
      <c r="S22" s="135">
        <f>$G22*Q22*R22</f>
        <v>0</v>
      </c>
      <c r="T22" s="271"/>
      <c r="U22" s="133"/>
    </row>
    <row r="23" spans="1:21" ht="15.75">
      <c r="A23" s="4" t="s">
        <v>61</v>
      </c>
      <c r="B23" s="5"/>
      <c r="C23" s="5"/>
      <c r="D23" s="5"/>
      <c r="E23" s="5"/>
      <c r="F23" s="5"/>
      <c r="G23" s="112">
        <f>SUBTOTAL(9,G24:G27)</f>
        <v>111</v>
      </c>
      <c r="H23" s="115" t="s">
        <v>62</v>
      </c>
      <c r="I23" s="5"/>
      <c r="J23" s="131"/>
      <c r="K23" s="134">
        <f>SUBTOTAL(9,K24:K27)</f>
        <v>0</v>
      </c>
      <c r="L23" s="115" t="s">
        <v>63</v>
      </c>
      <c r="M23" s="5"/>
      <c r="N23" s="7"/>
      <c r="O23" s="134">
        <f>SUBTOTAL(9,O24:O27)</f>
        <v>0</v>
      </c>
      <c r="P23" s="115" t="s">
        <v>64</v>
      </c>
      <c r="Q23" s="5"/>
      <c r="R23" s="7"/>
      <c r="S23" s="134">
        <f>SUBTOTAL(9,S24:S27)</f>
        <v>0</v>
      </c>
      <c r="T23" s="270"/>
      <c r="U23" s="133"/>
    </row>
    <row r="24" spans="1:21">
      <c r="A24" s="2" t="s">
        <v>150</v>
      </c>
      <c r="B24" s="1" t="s">
        <v>151</v>
      </c>
      <c r="C24" s="258" t="s">
        <v>152</v>
      </c>
      <c r="D24" s="261" t="s">
        <v>153</v>
      </c>
      <c r="E24" s="264" t="s">
        <v>154</v>
      </c>
      <c r="F24" s="267" t="s">
        <v>155</v>
      </c>
      <c r="G24" s="113">
        <v>17</v>
      </c>
      <c r="H24" s="116" t="s">
        <v>210</v>
      </c>
      <c r="I24" s="133"/>
      <c r="J24" s="130">
        <v>36</v>
      </c>
      <c r="K24" s="135">
        <f>$G24*I24*J24</f>
        <v>0</v>
      </c>
      <c r="L24" s="116" t="s">
        <v>211</v>
      </c>
      <c r="M24" s="133"/>
      <c r="N24" s="1">
        <v>12</v>
      </c>
      <c r="O24" s="135">
        <f>$G24*M24*N24</f>
        <v>0</v>
      </c>
      <c r="P24" s="116" t="s">
        <v>212</v>
      </c>
      <c r="Q24" s="133"/>
      <c r="R24" s="1">
        <v>12</v>
      </c>
      <c r="S24" s="135">
        <f>$G24*Q24*R24</f>
        <v>0</v>
      </c>
      <c r="T24" s="271"/>
      <c r="U24" s="133"/>
    </row>
    <row r="25" spans="1:21">
      <c r="A25" s="2" t="s">
        <v>159</v>
      </c>
      <c r="B25" s="1" t="s">
        <v>160</v>
      </c>
      <c r="C25" s="259"/>
      <c r="D25" s="262"/>
      <c r="E25" s="265"/>
      <c r="F25" s="268"/>
      <c r="G25" s="113">
        <v>67</v>
      </c>
      <c r="H25" s="116" t="s">
        <v>213</v>
      </c>
      <c r="I25" s="133"/>
      <c r="J25" s="130">
        <v>36</v>
      </c>
      <c r="K25" s="135">
        <f>$G25*I25*J25</f>
        <v>0</v>
      </c>
      <c r="L25" s="116" t="s">
        <v>214</v>
      </c>
      <c r="M25" s="133"/>
      <c r="N25" s="1">
        <v>12</v>
      </c>
      <c r="O25" s="135">
        <f>$G25*M25*N25</f>
        <v>0</v>
      </c>
      <c r="P25" s="116" t="s">
        <v>215</v>
      </c>
      <c r="Q25" s="133"/>
      <c r="R25" s="1">
        <v>12</v>
      </c>
      <c r="S25" s="135">
        <f>$G25*Q25*R25</f>
        <v>0</v>
      </c>
      <c r="T25" s="271"/>
      <c r="U25" s="133"/>
    </row>
    <row r="26" spans="1:21">
      <c r="A26" s="2" t="s">
        <v>164</v>
      </c>
      <c r="B26" s="1" t="s">
        <v>165</v>
      </c>
      <c r="C26" s="259"/>
      <c r="D26" s="262"/>
      <c r="E26" s="265"/>
      <c r="F26" s="268"/>
      <c r="G26" s="113">
        <v>22</v>
      </c>
      <c r="H26" s="116" t="s">
        <v>216</v>
      </c>
      <c r="I26" s="133"/>
      <c r="J26" s="130">
        <v>36</v>
      </c>
      <c r="K26" s="135">
        <f>$G26*I26*J26</f>
        <v>0</v>
      </c>
      <c r="L26" s="116" t="s">
        <v>217</v>
      </c>
      <c r="M26" s="133"/>
      <c r="N26" s="1">
        <v>12</v>
      </c>
      <c r="O26" s="135">
        <f>$G26*M26*N26</f>
        <v>0</v>
      </c>
      <c r="P26" s="116" t="s">
        <v>218</v>
      </c>
      <c r="Q26" s="133"/>
      <c r="R26" s="1">
        <v>12</v>
      </c>
      <c r="S26" s="135">
        <f>$G26*Q26*R26</f>
        <v>0</v>
      </c>
      <c r="T26" s="271"/>
      <c r="U26" s="133"/>
    </row>
    <row r="27" spans="1:21">
      <c r="A27" s="2" t="s">
        <v>169</v>
      </c>
      <c r="B27" s="1" t="s">
        <v>170</v>
      </c>
      <c r="C27" s="260"/>
      <c r="D27" s="263"/>
      <c r="E27" s="266"/>
      <c r="F27" s="269"/>
      <c r="G27" s="113">
        <v>5</v>
      </c>
      <c r="H27" s="116" t="s">
        <v>219</v>
      </c>
      <c r="I27" s="133"/>
      <c r="J27" s="130">
        <v>36</v>
      </c>
      <c r="K27" s="135">
        <f>$G27*I27*J27</f>
        <v>0</v>
      </c>
      <c r="L27" s="116" t="s">
        <v>220</v>
      </c>
      <c r="M27" s="133"/>
      <c r="N27" s="1">
        <v>12</v>
      </c>
      <c r="O27" s="135">
        <f>$G27*M27*N27</f>
        <v>0</v>
      </c>
      <c r="P27" s="116" t="s">
        <v>221</v>
      </c>
      <c r="Q27" s="133"/>
      <c r="R27" s="1">
        <v>12</v>
      </c>
      <c r="S27" s="135">
        <f>$G27*Q27*R27</f>
        <v>0</v>
      </c>
      <c r="T27" s="271"/>
      <c r="U27" s="133"/>
    </row>
    <row r="28" spans="1:21" ht="15.75">
      <c r="A28" s="4" t="s">
        <v>65</v>
      </c>
      <c r="B28" s="5"/>
      <c r="C28" s="5"/>
      <c r="D28" s="5"/>
      <c r="E28" s="5"/>
      <c r="F28" s="5"/>
      <c r="G28" s="112">
        <f>SUBTOTAL(9,G29:G32)</f>
        <v>192</v>
      </c>
      <c r="H28" s="115" t="s">
        <v>66</v>
      </c>
      <c r="I28" s="5"/>
      <c r="J28" s="131"/>
      <c r="K28" s="134">
        <f>SUBTOTAL(9,K29:K32)</f>
        <v>0</v>
      </c>
      <c r="L28" s="115" t="s">
        <v>67</v>
      </c>
      <c r="M28" s="5"/>
      <c r="N28" s="7"/>
      <c r="O28" s="134">
        <f>SUBTOTAL(9,O29:O32)</f>
        <v>0</v>
      </c>
      <c r="P28" s="115" t="s">
        <v>68</v>
      </c>
      <c r="Q28" s="5"/>
      <c r="R28" s="7"/>
      <c r="S28" s="134">
        <f>SUBTOTAL(9,S29:S32)</f>
        <v>0</v>
      </c>
      <c r="T28" s="270"/>
      <c r="U28" s="133"/>
    </row>
    <row r="29" spans="1:21">
      <c r="A29" s="2" t="s">
        <v>150</v>
      </c>
      <c r="B29" s="1" t="s">
        <v>151</v>
      </c>
      <c r="C29" s="258" t="s">
        <v>152</v>
      </c>
      <c r="D29" s="261" t="s">
        <v>153</v>
      </c>
      <c r="E29" s="264" t="s">
        <v>154</v>
      </c>
      <c r="F29" s="267" t="s">
        <v>155</v>
      </c>
      <c r="G29" s="113">
        <v>29</v>
      </c>
      <c r="H29" s="116" t="s">
        <v>222</v>
      </c>
      <c r="I29" s="133"/>
      <c r="J29" s="130">
        <v>36</v>
      </c>
      <c r="K29" s="135">
        <f>$G29*I29*J29</f>
        <v>0</v>
      </c>
      <c r="L29" s="116" t="s">
        <v>223</v>
      </c>
      <c r="M29" s="133"/>
      <c r="N29" s="1">
        <v>12</v>
      </c>
      <c r="O29" s="135">
        <f>$G29*M29*N29</f>
        <v>0</v>
      </c>
      <c r="P29" s="116" t="s">
        <v>224</v>
      </c>
      <c r="Q29" s="133"/>
      <c r="R29" s="1">
        <v>12</v>
      </c>
      <c r="S29" s="135">
        <f>$G29*Q29*R29</f>
        <v>0</v>
      </c>
      <c r="T29" s="271"/>
      <c r="U29" s="133"/>
    </row>
    <row r="30" spans="1:21">
      <c r="A30" s="2" t="s">
        <v>159</v>
      </c>
      <c r="B30" s="1" t="s">
        <v>160</v>
      </c>
      <c r="C30" s="259"/>
      <c r="D30" s="262"/>
      <c r="E30" s="265"/>
      <c r="F30" s="268"/>
      <c r="G30" s="113">
        <v>115</v>
      </c>
      <c r="H30" s="116" t="s">
        <v>225</v>
      </c>
      <c r="I30" s="133"/>
      <c r="J30" s="130">
        <v>36</v>
      </c>
      <c r="K30" s="135">
        <f>$G30*I30*J30</f>
        <v>0</v>
      </c>
      <c r="L30" s="116" t="s">
        <v>226</v>
      </c>
      <c r="M30" s="133"/>
      <c r="N30" s="1">
        <v>12</v>
      </c>
      <c r="O30" s="135">
        <f>$G30*M30*N30</f>
        <v>0</v>
      </c>
      <c r="P30" s="116" t="s">
        <v>227</v>
      </c>
      <c r="Q30" s="133"/>
      <c r="R30" s="1">
        <v>12</v>
      </c>
      <c r="S30" s="135">
        <f>$G30*Q30*R30</f>
        <v>0</v>
      </c>
      <c r="T30" s="271"/>
      <c r="U30" s="133"/>
    </row>
    <row r="31" spans="1:21">
      <c r="A31" s="2" t="s">
        <v>164</v>
      </c>
      <c r="B31" s="1" t="s">
        <v>165</v>
      </c>
      <c r="C31" s="259"/>
      <c r="D31" s="262"/>
      <c r="E31" s="265"/>
      <c r="F31" s="268"/>
      <c r="G31" s="113">
        <v>38</v>
      </c>
      <c r="H31" s="116" t="s">
        <v>228</v>
      </c>
      <c r="I31" s="133"/>
      <c r="J31" s="130">
        <v>36</v>
      </c>
      <c r="K31" s="135">
        <f>$G31*I31*J31</f>
        <v>0</v>
      </c>
      <c r="L31" s="116" t="s">
        <v>229</v>
      </c>
      <c r="M31" s="133"/>
      <c r="N31" s="1">
        <v>12</v>
      </c>
      <c r="O31" s="135">
        <f>$G31*M31*N31</f>
        <v>0</v>
      </c>
      <c r="P31" s="116" t="s">
        <v>230</v>
      </c>
      <c r="Q31" s="133"/>
      <c r="R31" s="1">
        <v>12</v>
      </c>
      <c r="S31" s="135">
        <f>$G31*Q31*R31</f>
        <v>0</v>
      </c>
      <c r="T31" s="271"/>
      <c r="U31" s="133"/>
    </row>
    <row r="32" spans="1:21">
      <c r="A32" s="2" t="s">
        <v>169</v>
      </c>
      <c r="B32" s="1" t="s">
        <v>170</v>
      </c>
      <c r="C32" s="260"/>
      <c r="D32" s="263"/>
      <c r="E32" s="266"/>
      <c r="F32" s="269"/>
      <c r="G32" s="113">
        <v>10</v>
      </c>
      <c r="H32" s="116" t="s">
        <v>231</v>
      </c>
      <c r="I32" s="133"/>
      <c r="J32" s="130">
        <v>36</v>
      </c>
      <c r="K32" s="135">
        <f>$G32*I32*J32</f>
        <v>0</v>
      </c>
      <c r="L32" s="116" t="s">
        <v>232</v>
      </c>
      <c r="M32" s="133"/>
      <c r="N32" s="1">
        <v>12</v>
      </c>
      <c r="O32" s="135">
        <f>$G32*M32*N32</f>
        <v>0</v>
      </c>
      <c r="P32" s="116" t="s">
        <v>233</v>
      </c>
      <c r="Q32" s="133"/>
      <c r="R32" s="1">
        <v>12</v>
      </c>
      <c r="S32" s="135">
        <f>$G32*Q32*R32</f>
        <v>0</v>
      </c>
      <c r="T32" s="271"/>
      <c r="U32" s="133"/>
    </row>
    <row r="33" spans="1:21" ht="15.75">
      <c r="A33" s="4" t="s">
        <v>69</v>
      </c>
      <c r="B33" s="5"/>
      <c r="C33" s="5"/>
      <c r="D33" s="5"/>
      <c r="E33" s="5"/>
      <c r="F33" s="5"/>
      <c r="G33" s="112">
        <f>SUBTOTAL(9,G34:G37)</f>
        <v>150</v>
      </c>
      <c r="H33" s="115" t="s">
        <v>70</v>
      </c>
      <c r="I33" s="5"/>
      <c r="J33" s="131"/>
      <c r="K33" s="134">
        <f>SUBTOTAL(9,K34:K37)</f>
        <v>0</v>
      </c>
      <c r="L33" s="115" t="s">
        <v>71</v>
      </c>
      <c r="M33" s="5"/>
      <c r="N33" s="7"/>
      <c r="O33" s="134">
        <f>SUBTOTAL(9,O34:O37)</f>
        <v>0</v>
      </c>
      <c r="P33" s="115" t="s">
        <v>72</v>
      </c>
      <c r="Q33" s="5"/>
      <c r="R33" s="7"/>
      <c r="S33" s="134">
        <f>SUBTOTAL(9,S34:S37)</f>
        <v>0</v>
      </c>
      <c r="T33" s="270"/>
      <c r="U33" s="133"/>
    </row>
    <row r="34" spans="1:21">
      <c r="A34" s="2" t="s">
        <v>150</v>
      </c>
      <c r="B34" s="1" t="s">
        <v>151</v>
      </c>
      <c r="C34" s="258" t="s">
        <v>152</v>
      </c>
      <c r="D34" s="261" t="s">
        <v>153</v>
      </c>
      <c r="E34" s="264" t="s">
        <v>154</v>
      </c>
      <c r="F34" s="267" t="s">
        <v>155</v>
      </c>
      <c r="G34" s="113">
        <v>23</v>
      </c>
      <c r="H34" s="116" t="s">
        <v>234</v>
      </c>
      <c r="I34" s="133"/>
      <c r="J34" s="130">
        <v>36</v>
      </c>
      <c r="K34" s="135">
        <f>$G34*I34*J34</f>
        <v>0</v>
      </c>
      <c r="L34" s="116" t="s">
        <v>235</v>
      </c>
      <c r="M34" s="133"/>
      <c r="N34" s="1">
        <v>12</v>
      </c>
      <c r="O34" s="135">
        <f>$G34*M34*N34</f>
        <v>0</v>
      </c>
      <c r="P34" s="116" t="s">
        <v>236</v>
      </c>
      <c r="Q34" s="133"/>
      <c r="R34" s="1">
        <v>12</v>
      </c>
      <c r="S34" s="135">
        <f>$G34*Q34*R34</f>
        <v>0</v>
      </c>
      <c r="T34" s="271"/>
      <c r="U34" s="133"/>
    </row>
    <row r="35" spans="1:21">
      <c r="A35" s="2" t="s">
        <v>159</v>
      </c>
      <c r="B35" s="1" t="s">
        <v>160</v>
      </c>
      <c r="C35" s="259"/>
      <c r="D35" s="262"/>
      <c r="E35" s="265"/>
      <c r="F35" s="268"/>
      <c r="G35" s="113">
        <v>90</v>
      </c>
      <c r="H35" s="116" t="s">
        <v>237</v>
      </c>
      <c r="I35" s="133"/>
      <c r="J35" s="130">
        <v>36</v>
      </c>
      <c r="K35" s="135">
        <f>$G35*I35*J35</f>
        <v>0</v>
      </c>
      <c r="L35" s="116" t="s">
        <v>238</v>
      </c>
      <c r="M35" s="133"/>
      <c r="N35" s="1">
        <v>12</v>
      </c>
      <c r="O35" s="135">
        <f>$G35*M35*N35</f>
        <v>0</v>
      </c>
      <c r="P35" s="116" t="s">
        <v>239</v>
      </c>
      <c r="Q35" s="133"/>
      <c r="R35" s="1">
        <v>12</v>
      </c>
      <c r="S35" s="135">
        <f>$G35*Q35*R35</f>
        <v>0</v>
      </c>
      <c r="T35" s="271"/>
      <c r="U35" s="133"/>
    </row>
    <row r="36" spans="1:21">
      <c r="A36" s="2" t="s">
        <v>164</v>
      </c>
      <c r="B36" s="1" t="s">
        <v>165</v>
      </c>
      <c r="C36" s="259"/>
      <c r="D36" s="262"/>
      <c r="E36" s="265"/>
      <c r="F36" s="268"/>
      <c r="G36" s="113">
        <v>30</v>
      </c>
      <c r="H36" s="116" t="s">
        <v>240</v>
      </c>
      <c r="I36" s="133"/>
      <c r="J36" s="130">
        <v>36</v>
      </c>
      <c r="K36" s="135">
        <f>$G36*I36*J36</f>
        <v>0</v>
      </c>
      <c r="L36" s="116" t="s">
        <v>241</v>
      </c>
      <c r="M36" s="133"/>
      <c r="N36" s="1">
        <v>12</v>
      </c>
      <c r="O36" s="135">
        <f>$G36*M36*N36</f>
        <v>0</v>
      </c>
      <c r="P36" s="116" t="s">
        <v>242</v>
      </c>
      <c r="Q36" s="133"/>
      <c r="R36" s="1">
        <v>12</v>
      </c>
      <c r="S36" s="135">
        <f>$G36*Q36*R36</f>
        <v>0</v>
      </c>
      <c r="T36" s="271"/>
      <c r="U36" s="133"/>
    </row>
    <row r="37" spans="1:21">
      <c r="A37" s="2" t="s">
        <v>169</v>
      </c>
      <c r="B37" s="1" t="s">
        <v>170</v>
      </c>
      <c r="C37" s="260"/>
      <c r="D37" s="263"/>
      <c r="E37" s="266"/>
      <c r="F37" s="269"/>
      <c r="G37" s="113">
        <v>7</v>
      </c>
      <c r="H37" s="116" t="s">
        <v>243</v>
      </c>
      <c r="I37" s="133"/>
      <c r="J37" s="130">
        <v>36</v>
      </c>
      <c r="K37" s="135">
        <f>$G37*I37*J37</f>
        <v>0</v>
      </c>
      <c r="L37" s="116" t="s">
        <v>244</v>
      </c>
      <c r="M37" s="133"/>
      <c r="N37" s="1">
        <v>12</v>
      </c>
      <c r="O37" s="135">
        <f>$G37*M37*N37</f>
        <v>0</v>
      </c>
      <c r="P37" s="116" t="s">
        <v>245</v>
      </c>
      <c r="Q37" s="133"/>
      <c r="R37" s="1">
        <v>12</v>
      </c>
      <c r="S37" s="135">
        <f>$G37*Q37*R37</f>
        <v>0</v>
      </c>
      <c r="T37" s="271"/>
      <c r="U37" s="133"/>
    </row>
    <row r="38" spans="1:21" ht="15.75">
      <c r="A38" s="4" t="s">
        <v>73</v>
      </c>
      <c r="B38" s="5"/>
      <c r="C38" s="5"/>
      <c r="D38" s="5"/>
      <c r="E38" s="5"/>
      <c r="F38" s="5"/>
      <c r="G38" s="112">
        <f>SUBTOTAL(9,G39:G42)</f>
        <v>39</v>
      </c>
      <c r="H38" s="115" t="s">
        <v>74</v>
      </c>
      <c r="I38" s="5"/>
      <c r="J38" s="131"/>
      <c r="K38" s="134">
        <f>SUBTOTAL(9,K39:K42)</f>
        <v>0</v>
      </c>
      <c r="L38" s="115" t="s">
        <v>75</v>
      </c>
      <c r="M38" s="5"/>
      <c r="N38" s="7"/>
      <c r="O38" s="134">
        <f>SUBTOTAL(9,O39:O42)</f>
        <v>0</v>
      </c>
      <c r="P38" s="115" t="s">
        <v>76</v>
      </c>
      <c r="Q38" s="5"/>
      <c r="R38" s="7"/>
      <c r="S38" s="134">
        <f>SUBTOTAL(9,S39:S42)</f>
        <v>0</v>
      </c>
      <c r="T38" s="270"/>
      <c r="U38" s="133"/>
    </row>
    <row r="39" spans="1:21">
      <c r="A39" s="2" t="s">
        <v>150</v>
      </c>
      <c r="B39" s="1" t="s">
        <v>151</v>
      </c>
      <c r="C39" s="258" t="s">
        <v>152</v>
      </c>
      <c r="D39" s="261" t="s">
        <v>153</v>
      </c>
      <c r="E39" s="264" t="s">
        <v>154</v>
      </c>
      <c r="F39" s="267" t="s">
        <v>155</v>
      </c>
      <c r="G39" s="113">
        <v>6</v>
      </c>
      <c r="H39" s="116" t="s">
        <v>246</v>
      </c>
      <c r="I39" s="133"/>
      <c r="J39" s="130">
        <v>36</v>
      </c>
      <c r="K39" s="135">
        <f>$G39*I39*J39</f>
        <v>0</v>
      </c>
      <c r="L39" s="116" t="s">
        <v>247</v>
      </c>
      <c r="M39" s="133"/>
      <c r="N39" s="1">
        <v>12</v>
      </c>
      <c r="O39" s="135">
        <f>$G39*M39*N39</f>
        <v>0</v>
      </c>
      <c r="P39" s="116" t="s">
        <v>248</v>
      </c>
      <c r="Q39" s="133"/>
      <c r="R39" s="1">
        <v>12</v>
      </c>
      <c r="S39" s="135">
        <f>$G39*Q39*R39</f>
        <v>0</v>
      </c>
      <c r="T39" s="271"/>
      <c r="U39" s="133"/>
    </row>
    <row r="40" spans="1:21">
      <c r="A40" s="2" t="s">
        <v>159</v>
      </c>
      <c r="B40" s="1" t="s">
        <v>160</v>
      </c>
      <c r="C40" s="259"/>
      <c r="D40" s="262"/>
      <c r="E40" s="265"/>
      <c r="F40" s="268"/>
      <c r="G40" s="113">
        <v>23</v>
      </c>
      <c r="H40" s="116" t="s">
        <v>249</v>
      </c>
      <c r="I40" s="133"/>
      <c r="J40" s="130">
        <v>36</v>
      </c>
      <c r="K40" s="135">
        <f>$G40*I40*J40</f>
        <v>0</v>
      </c>
      <c r="L40" s="116" t="s">
        <v>250</v>
      </c>
      <c r="M40" s="133"/>
      <c r="N40" s="1">
        <v>12</v>
      </c>
      <c r="O40" s="135">
        <f>$G40*M40*N40</f>
        <v>0</v>
      </c>
      <c r="P40" s="116" t="s">
        <v>251</v>
      </c>
      <c r="Q40" s="133"/>
      <c r="R40" s="1">
        <v>12</v>
      </c>
      <c r="S40" s="135">
        <f>$G40*Q40*R40</f>
        <v>0</v>
      </c>
      <c r="T40" s="271"/>
      <c r="U40" s="133"/>
    </row>
    <row r="41" spans="1:21">
      <c r="A41" s="2" t="s">
        <v>164</v>
      </c>
      <c r="B41" s="1" t="s">
        <v>165</v>
      </c>
      <c r="C41" s="259"/>
      <c r="D41" s="262"/>
      <c r="E41" s="265"/>
      <c r="F41" s="268"/>
      <c r="G41" s="113">
        <v>8</v>
      </c>
      <c r="H41" s="116" t="s">
        <v>252</v>
      </c>
      <c r="I41" s="133"/>
      <c r="J41" s="130">
        <v>36</v>
      </c>
      <c r="K41" s="135">
        <f>$G41*I41*J41</f>
        <v>0</v>
      </c>
      <c r="L41" s="116" t="s">
        <v>253</v>
      </c>
      <c r="M41" s="133"/>
      <c r="N41" s="1">
        <v>12</v>
      </c>
      <c r="O41" s="135">
        <f>$G41*M41*N41</f>
        <v>0</v>
      </c>
      <c r="P41" s="116" t="s">
        <v>254</v>
      </c>
      <c r="Q41" s="133"/>
      <c r="R41" s="1">
        <v>12</v>
      </c>
      <c r="S41" s="135">
        <f>$G41*Q41*R41</f>
        <v>0</v>
      </c>
      <c r="T41" s="271"/>
      <c r="U41" s="133"/>
    </row>
    <row r="42" spans="1:21">
      <c r="A42" s="2" t="s">
        <v>169</v>
      </c>
      <c r="B42" s="1" t="s">
        <v>170</v>
      </c>
      <c r="C42" s="260"/>
      <c r="D42" s="263"/>
      <c r="E42" s="266"/>
      <c r="F42" s="269"/>
      <c r="G42" s="113">
        <v>2</v>
      </c>
      <c r="H42" s="116" t="s">
        <v>255</v>
      </c>
      <c r="I42" s="133"/>
      <c r="J42" s="130">
        <v>36</v>
      </c>
      <c r="K42" s="135">
        <f>$G42*I42*J42</f>
        <v>0</v>
      </c>
      <c r="L42" s="116" t="s">
        <v>256</v>
      </c>
      <c r="M42" s="133"/>
      <c r="N42" s="1">
        <v>12</v>
      </c>
      <c r="O42" s="135">
        <f>$G42*M42*N42</f>
        <v>0</v>
      </c>
      <c r="P42" s="116" t="s">
        <v>257</v>
      </c>
      <c r="Q42" s="133"/>
      <c r="R42" s="1">
        <v>12</v>
      </c>
      <c r="S42" s="135">
        <f>$G42*Q42*R42</f>
        <v>0</v>
      </c>
      <c r="T42" s="271"/>
      <c r="U42" s="133"/>
    </row>
    <row r="43" spans="1:21" ht="15.75">
      <c r="A43" s="4" t="s">
        <v>77</v>
      </c>
      <c r="B43" s="5"/>
      <c r="C43" s="5"/>
      <c r="D43" s="5"/>
      <c r="E43" s="5"/>
      <c r="F43" s="5"/>
      <c r="G43" s="112">
        <f>SUBTOTAL(9,G44:G47)</f>
        <v>283</v>
      </c>
      <c r="H43" s="115" t="s">
        <v>78</v>
      </c>
      <c r="I43" s="5"/>
      <c r="J43" s="131"/>
      <c r="K43" s="134">
        <f>SUBTOTAL(9,K44:K47)</f>
        <v>0</v>
      </c>
      <c r="L43" s="115" t="s">
        <v>79</v>
      </c>
      <c r="M43" s="5"/>
      <c r="N43" s="7"/>
      <c r="O43" s="134">
        <f>SUBTOTAL(9,O44:O47)</f>
        <v>0</v>
      </c>
      <c r="P43" s="115" t="s">
        <v>80</v>
      </c>
      <c r="Q43" s="5"/>
      <c r="R43" s="7"/>
      <c r="S43" s="134">
        <f>SUBTOTAL(9,S44:S47)</f>
        <v>0</v>
      </c>
      <c r="T43" s="270"/>
      <c r="U43" s="133"/>
    </row>
    <row r="44" spans="1:21">
      <c r="A44" s="2" t="s">
        <v>150</v>
      </c>
      <c r="B44" s="1" t="s">
        <v>151</v>
      </c>
      <c r="C44" s="258" t="s">
        <v>152</v>
      </c>
      <c r="D44" s="261" t="s">
        <v>153</v>
      </c>
      <c r="E44" s="264" t="s">
        <v>154</v>
      </c>
      <c r="F44" s="267" t="s">
        <v>155</v>
      </c>
      <c r="G44" s="113">
        <v>42</v>
      </c>
      <c r="H44" s="116" t="s">
        <v>258</v>
      </c>
      <c r="I44" s="133"/>
      <c r="J44" s="130">
        <v>36</v>
      </c>
      <c r="K44" s="135">
        <f>$G44*I44*J44</f>
        <v>0</v>
      </c>
      <c r="L44" s="116" t="s">
        <v>259</v>
      </c>
      <c r="M44" s="133"/>
      <c r="N44" s="1">
        <v>12</v>
      </c>
      <c r="O44" s="135">
        <f>$G44*M44*N44</f>
        <v>0</v>
      </c>
      <c r="P44" s="116" t="s">
        <v>260</v>
      </c>
      <c r="Q44" s="133"/>
      <c r="R44" s="1">
        <v>12</v>
      </c>
      <c r="S44" s="135">
        <f>$G44*Q44*R44</f>
        <v>0</v>
      </c>
      <c r="T44" s="271"/>
      <c r="U44" s="133"/>
    </row>
    <row r="45" spans="1:21">
      <c r="A45" s="2" t="s">
        <v>159</v>
      </c>
      <c r="B45" s="1" t="s">
        <v>160</v>
      </c>
      <c r="C45" s="259"/>
      <c r="D45" s="262"/>
      <c r="E45" s="265"/>
      <c r="F45" s="268"/>
      <c r="G45" s="113">
        <v>170</v>
      </c>
      <c r="H45" s="116" t="s">
        <v>261</v>
      </c>
      <c r="I45" s="133"/>
      <c r="J45" s="130">
        <v>36</v>
      </c>
      <c r="K45" s="135">
        <f>$G45*I45*J45</f>
        <v>0</v>
      </c>
      <c r="L45" s="116" t="s">
        <v>262</v>
      </c>
      <c r="M45" s="133"/>
      <c r="N45" s="1">
        <v>12</v>
      </c>
      <c r="O45" s="135">
        <f>$G45*M45*N45</f>
        <v>0</v>
      </c>
      <c r="P45" s="116" t="s">
        <v>263</v>
      </c>
      <c r="Q45" s="133"/>
      <c r="R45" s="1">
        <v>12</v>
      </c>
      <c r="S45" s="135">
        <f>$G45*Q45*R45</f>
        <v>0</v>
      </c>
      <c r="T45" s="271"/>
      <c r="U45" s="133"/>
    </row>
    <row r="46" spans="1:21">
      <c r="A46" s="2" t="s">
        <v>164</v>
      </c>
      <c r="B46" s="1" t="s">
        <v>165</v>
      </c>
      <c r="C46" s="259"/>
      <c r="D46" s="262"/>
      <c r="E46" s="265"/>
      <c r="F46" s="268"/>
      <c r="G46" s="113">
        <v>57</v>
      </c>
      <c r="H46" s="116" t="s">
        <v>264</v>
      </c>
      <c r="I46" s="133"/>
      <c r="J46" s="130">
        <v>36</v>
      </c>
      <c r="K46" s="135">
        <f>$G46*I46*J46</f>
        <v>0</v>
      </c>
      <c r="L46" s="116" t="s">
        <v>265</v>
      </c>
      <c r="M46" s="133"/>
      <c r="N46" s="1">
        <v>12</v>
      </c>
      <c r="O46" s="135">
        <f>$G46*M46*N46</f>
        <v>0</v>
      </c>
      <c r="P46" s="116" t="s">
        <v>266</v>
      </c>
      <c r="Q46" s="133"/>
      <c r="R46" s="1">
        <v>12</v>
      </c>
      <c r="S46" s="135">
        <f>$G46*Q46*R46</f>
        <v>0</v>
      </c>
      <c r="T46" s="271"/>
      <c r="U46" s="133"/>
    </row>
    <row r="47" spans="1:21">
      <c r="A47" s="2" t="s">
        <v>169</v>
      </c>
      <c r="B47" s="1" t="s">
        <v>170</v>
      </c>
      <c r="C47" s="260"/>
      <c r="D47" s="263"/>
      <c r="E47" s="266"/>
      <c r="F47" s="269"/>
      <c r="G47" s="113">
        <v>14</v>
      </c>
      <c r="H47" s="116" t="s">
        <v>267</v>
      </c>
      <c r="I47" s="133"/>
      <c r="J47" s="130">
        <v>36</v>
      </c>
      <c r="K47" s="135">
        <f>$G47*I47*J47</f>
        <v>0</v>
      </c>
      <c r="L47" s="116" t="s">
        <v>268</v>
      </c>
      <c r="M47" s="133"/>
      <c r="N47" s="1">
        <v>12</v>
      </c>
      <c r="O47" s="135">
        <f>$G47*M47*N47</f>
        <v>0</v>
      </c>
      <c r="P47" s="116" t="s">
        <v>269</v>
      </c>
      <c r="Q47" s="133"/>
      <c r="R47" s="1">
        <v>12</v>
      </c>
      <c r="S47" s="135">
        <f>$G47*Q47*R47</f>
        <v>0</v>
      </c>
      <c r="T47" s="271"/>
      <c r="U47" s="133"/>
    </row>
    <row r="48" spans="1:21" ht="15.75">
      <c r="A48" s="4" t="s">
        <v>81</v>
      </c>
      <c r="B48" s="5"/>
      <c r="C48" s="5"/>
      <c r="D48" s="5"/>
      <c r="E48" s="5"/>
      <c r="F48" s="5"/>
      <c r="G48" s="112">
        <f>SUBTOTAL(9,G49:G52)</f>
        <v>125</v>
      </c>
      <c r="H48" s="115" t="s">
        <v>82</v>
      </c>
      <c r="I48" s="5"/>
      <c r="J48" s="131"/>
      <c r="K48" s="134">
        <f>SUBTOTAL(9,K49:K52)</f>
        <v>0</v>
      </c>
      <c r="L48" s="115" t="s">
        <v>83</v>
      </c>
      <c r="M48" s="5"/>
      <c r="N48" s="7"/>
      <c r="O48" s="134">
        <f>SUBTOTAL(9,O49:O52)</f>
        <v>0</v>
      </c>
      <c r="P48" s="115" t="s">
        <v>84</v>
      </c>
      <c r="Q48" s="5"/>
      <c r="R48" s="7"/>
      <c r="S48" s="134">
        <f>SUBTOTAL(9,S49:S52)</f>
        <v>0</v>
      </c>
      <c r="T48" s="270"/>
      <c r="U48" s="133"/>
    </row>
    <row r="49" spans="1:21">
      <c r="A49" s="2" t="s">
        <v>150</v>
      </c>
      <c r="B49" s="1" t="s">
        <v>151</v>
      </c>
      <c r="C49" s="258" t="s">
        <v>152</v>
      </c>
      <c r="D49" s="261" t="s">
        <v>153</v>
      </c>
      <c r="E49" s="264" t="s">
        <v>154</v>
      </c>
      <c r="F49" s="267" t="s">
        <v>155</v>
      </c>
      <c r="G49" s="113">
        <v>19</v>
      </c>
      <c r="H49" s="116" t="s">
        <v>270</v>
      </c>
      <c r="I49" s="133"/>
      <c r="J49" s="130">
        <v>36</v>
      </c>
      <c r="K49" s="135">
        <f>$G49*I49*J49</f>
        <v>0</v>
      </c>
      <c r="L49" s="116" t="s">
        <v>271</v>
      </c>
      <c r="M49" s="133"/>
      <c r="N49" s="1">
        <v>12</v>
      </c>
      <c r="O49" s="135">
        <f>$G49*M49*N49</f>
        <v>0</v>
      </c>
      <c r="P49" s="116" t="s">
        <v>272</v>
      </c>
      <c r="Q49" s="133"/>
      <c r="R49" s="1">
        <v>12</v>
      </c>
      <c r="S49" s="135">
        <f>$G49*Q49*R49</f>
        <v>0</v>
      </c>
      <c r="T49" s="271"/>
      <c r="U49" s="133"/>
    </row>
    <row r="50" spans="1:21">
      <c r="A50" s="2" t="s">
        <v>159</v>
      </c>
      <c r="B50" s="1" t="s">
        <v>160</v>
      </c>
      <c r="C50" s="259"/>
      <c r="D50" s="262"/>
      <c r="E50" s="265"/>
      <c r="F50" s="268"/>
      <c r="G50" s="113">
        <v>75</v>
      </c>
      <c r="H50" s="116" t="s">
        <v>273</v>
      </c>
      <c r="I50" s="133"/>
      <c r="J50" s="130">
        <v>36</v>
      </c>
      <c r="K50" s="135">
        <f>$G50*I50*J50</f>
        <v>0</v>
      </c>
      <c r="L50" s="116" t="s">
        <v>274</v>
      </c>
      <c r="M50" s="133"/>
      <c r="N50" s="1">
        <v>12</v>
      </c>
      <c r="O50" s="135">
        <f>$G50*M50*N50</f>
        <v>0</v>
      </c>
      <c r="P50" s="116" t="s">
        <v>275</v>
      </c>
      <c r="Q50" s="133"/>
      <c r="R50" s="1">
        <v>12</v>
      </c>
      <c r="S50" s="135">
        <f>$G50*Q50*R50</f>
        <v>0</v>
      </c>
      <c r="T50" s="271"/>
      <c r="U50" s="133"/>
    </row>
    <row r="51" spans="1:21">
      <c r="A51" s="2" t="s">
        <v>164</v>
      </c>
      <c r="B51" s="1" t="s">
        <v>165</v>
      </c>
      <c r="C51" s="259"/>
      <c r="D51" s="262"/>
      <c r="E51" s="265"/>
      <c r="F51" s="268"/>
      <c r="G51" s="113">
        <v>25</v>
      </c>
      <c r="H51" s="116" t="s">
        <v>276</v>
      </c>
      <c r="I51" s="133"/>
      <c r="J51" s="130">
        <v>36</v>
      </c>
      <c r="K51" s="135">
        <f>$G51*I51*J51</f>
        <v>0</v>
      </c>
      <c r="L51" s="116" t="s">
        <v>277</v>
      </c>
      <c r="M51" s="133"/>
      <c r="N51" s="1">
        <v>12</v>
      </c>
      <c r="O51" s="135">
        <f>$G51*M51*N51</f>
        <v>0</v>
      </c>
      <c r="P51" s="116" t="s">
        <v>278</v>
      </c>
      <c r="Q51" s="133"/>
      <c r="R51" s="1">
        <v>12</v>
      </c>
      <c r="S51" s="135">
        <f>$G51*Q51*R51</f>
        <v>0</v>
      </c>
      <c r="T51" s="271"/>
      <c r="U51" s="133"/>
    </row>
    <row r="52" spans="1:21">
      <c r="A52" s="2" t="s">
        <v>169</v>
      </c>
      <c r="B52" s="1" t="s">
        <v>170</v>
      </c>
      <c r="C52" s="260"/>
      <c r="D52" s="263"/>
      <c r="E52" s="266"/>
      <c r="F52" s="269"/>
      <c r="G52" s="113">
        <v>6</v>
      </c>
      <c r="H52" s="116" t="s">
        <v>279</v>
      </c>
      <c r="I52" s="133"/>
      <c r="J52" s="130">
        <v>36</v>
      </c>
      <c r="K52" s="135">
        <f>$G52*I52*J52</f>
        <v>0</v>
      </c>
      <c r="L52" s="116" t="s">
        <v>280</v>
      </c>
      <c r="M52" s="133"/>
      <c r="N52" s="1">
        <v>12</v>
      </c>
      <c r="O52" s="135">
        <f>$G52*M52*N52</f>
        <v>0</v>
      </c>
      <c r="P52" s="116" t="s">
        <v>281</v>
      </c>
      <c r="Q52" s="133"/>
      <c r="R52" s="1">
        <v>12</v>
      </c>
      <c r="S52" s="135">
        <f>$G52*Q52*R52</f>
        <v>0</v>
      </c>
      <c r="T52" s="271"/>
      <c r="U52" s="133"/>
    </row>
    <row r="53" spans="1:21" ht="15.75">
      <c r="A53" s="4" t="s">
        <v>85</v>
      </c>
      <c r="B53" s="5"/>
      <c r="C53" s="5"/>
      <c r="D53" s="5"/>
      <c r="E53" s="5"/>
      <c r="F53" s="5"/>
      <c r="G53" s="112">
        <f>SUBTOTAL(9,G54:G57)</f>
        <v>275</v>
      </c>
      <c r="H53" s="115" t="s">
        <v>86</v>
      </c>
      <c r="I53" s="5"/>
      <c r="J53" s="131"/>
      <c r="K53" s="134">
        <f>SUBTOTAL(9,K54:K57)</f>
        <v>0</v>
      </c>
      <c r="L53" s="115" t="s">
        <v>87</v>
      </c>
      <c r="M53" s="5"/>
      <c r="N53" s="7"/>
      <c r="O53" s="134">
        <f>SUBTOTAL(9,O54:O57)</f>
        <v>0</v>
      </c>
      <c r="P53" s="115" t="s">
        <v>88</v>
      </c>
      <c r="Q53" s="5"/>
      <c r="R53" s="7"/>
      <c r="S53" s="134">
        <f>SUBTOTAL(9,S54:S57)</f>
        <v>0</v>
      </c>
      <c r="T53" s="270"/>
      <c r="U53" s="133"/>
    </row>
    <row r="54" spans="1:21">
      <c r="A54" s="2" t="s">
        <v>150</v>
      </c>
      <c r="B54" s="1" t="s">
        <v>151</v>
      </c>
      <c r="C54" s="258" t="s">
        <v>152</v>
      </c>
      <c r="D54" s="261" t="s">
        <v>153</v>
      </c>
      <c r="E54" s="264" t="s">
        <v>154</v>
      </c>
      <c r="F54" s="267" t="s">
        <v>155</v>
      </c>
      <c r="G54" s="113">
        <v>41</v>
      </c>
      <c r="H54" s="116" t="s">
        <v>282</v>
      </c>
      <c r="I54" s="133"/>
      <c r="J54" s="130">
        <v>36</v>
      </c>
      <c r="K54" s="135">
        <f>$G54*I54*J54</f>
        <v>0</v>
      </c>
      <c r="L54" s="116" t="s">
        <v>283</v>
      </c>
      <c r="M54" s="133"/>
      <c r="N54" s="1">
        <v>12</v>
      </c>
      <c r="O54" s="135">
        <f>$G54*M54*N54</f>
        <v>0</v>
      </c>
      <c r="P54" s="116" t="s">
        <v>284</v>
      </c>
      <c r="Q54" s="133"/>
      <c r="R54" s="1">
        <v>12</v>
      </c>
      <c r="S54" s="135">
        <f>$G54*Q54*R54</f>
        <v>0</v>
      </c>
      <c r="T54" s="271"/>
      <c r="U54" s="133"/>
    </row>
    <row r="55" spans="1:21">
      <c r="A55" s="2" t="s">
        <v>159</v>
      </c>
      <c r="B55" s="1" t="s">
        <v>160</v>
      </c>
      <c r="C55" s="259"/>
      <c r="D55" s="262"/>
      <c r="E55" s="265"/>
      <c r="F55" s="268"/>
      <c r="G55" s="113">
        <v>165</v>
      </c>
      <c r="H55" s="116" t="s">
        <v>285</v>
      </c>
      <c r="I55" s="133"/>
      <c r="J55" s="130">
        <v>36</v>
      </c>
      <c r="K55" s="135">
        <f>$G55*I55*J55</f>
        <v>0</v>
      </c>
      <c r="L55" s="116" t="s">
        <v>286</v>
      </c>
      <c r="M55" s="133"/>
      <c r="N55" s="1">
        <v>12</v>
      </c>
      <c r="O55" s="135">
        <f>$G55*M55*N55</f>
        <v>0</v>
      </c>
      <c r="P55" s="116" t="s">
        <v>287</v>
      </c>
      <c r="Q55" s="133"/>
      <c r="R55" s="1">
        <v>12</v>
      </c>
      <c r="S55" s="135">
        <f>$G55*Q55*R55</f>
        <v>0</v>
      </c>
      <c r="T55" s="271"/>
      <c r="U55" s="133"/>
    </row>
    <row r="56" spans="1:21">
      <c r="A56" s="2" t="s">
        <v>164</v>
      </c>
      <c r="B56" s="1" t="s">
        <v>165</v>
      </c>
      <c r="C56" s="259"/>
      <c r="D56" s="262"/>
      <c r="E56" s="265"/>
      <c r="F56" s="268"/>
      <c r="G56" s="113">
        <v>55</v>
      </c>
      <c r="H56" s="116" t="s">
        <v>288</v>
      </c>
      <c r="I56" s="133"/>
      <c r="J56" s="130">
        <v>36</v>
      </c>
      <c r="K56" s="135">
        <f>$G56*I56*J56</f>
        <v>0</v>
      </c>
      <c r="L56" s="116" t="s">
        <v>289</v>
      </c>
      <c r="M56" s="133"/>
      <c r="N56" s="1">
        <v>12</v>
      </c>
      <c r="O56" s="135">
        <f>$G56*M56*N56</f>
        <v>0</v>
      </c>
      <c r="P56" s="116" t="s">
        <v>290</v>
      </c>
      <c r="Q56" s="133"/>
      <c r="R56" s="1">
        <v>12</v>
      </c>
      <c r="S56" s="135">
        <f>$G56*Q56*R56</f>
        <v>0</v>
      </c>
      <c r="T56" s="271"/>
      <c r="U56" s="133"/>
    </row>
    <row r="57" spans="1:21">
      <c r="A57" s="2" t="s">
        <v>169</v>
      </c>
      <c r="B57" s="1" t="s">
        <v>170</v>
      </c>
      <c r="C57" s="260"/>
      <c r="D57" s="263"/>
      <c r="E57" s="266"/>
      <c r="F57" s="269"/>
      <c r="G57" s="113">
        <v>14</v>
      </c>
      <c r="H57" s="116" t="s">
        <v>291</v>
      </c>
      <c r="I57" s="133"/>
      <c r="J57" s="130">
        <v>36</v>
      </c>
      <c r="K57" s="135">
        <f>$G57*I57*J57</f>
        <v>0</v>
      </c>
      <c r="L57" s="116" t="s">
        <v>292</v>
      </c>
      <c r="M57" s="133"/>
      <c r="N57" s="1">
        <v>12</v>
      </c>
      <c r="O57" s="135">
        <f>$G57*M57*N57</f>
        <v>0</v>
      </c>
      <c r="P57" s="116" t="s">
        <v>293</v>
      </c>
      <c r="Q57" s="133"/>
      <c r="R57" s="1">
        <v>12</v>
      </c>
      <c r="S57" s="135">
        <f>$G57*Q57*R57</f>
        <v>0</v>
      </c>
      <c r="T57" s="271"/>
      <c r="U57" s="133"/>
    </row>
    <row r="58" spans="1:21" ht="15.75">
      <c r="A58" s="4" t="s">
        <v>89</v>
      </c>
      <c r="B58" s="8"/>
      <c r="C58" s="8"/>
      <c r="D58" s="8"/>
      <c r="E58" s="8"/>
      <c r="F58" s="8"/>
      <c r="G58" s="114"/>
      <c r="H58" s="115" t="s">
        <v>90</v>
      </c>
      <c r="I58" s="8"/>
      <c r="J58" s="132"/>
      <c r="K58" s="134">
        <f>SUBTOTAL(9,K59:K61)</f>
        <v>0</v>
      </c>
      <c r="L58" s="115" t="s">
        <v>91</v>
      </c>
      <c r="M58" s="8"/>
      <c r="N58" s="8"/>
      <c r="O58" s="134">
        <f>SUBTOTAL(9,O59:O61)</f>
        <v>0</v>
      </c>
      <c r="P58" s="115" t="s">
        <v>92</v>
      </c>
      <c r="Q58" s="8"/>
      <c r="R58" s="8"/>
      <c r="S58" s="134">
        <f>SUBTOTAL(9,S59:S61)</f>
        <v>0</v>
      </c>
      <c r="T58" s="277"/>
      <c r="U58" s="133"/>
    </row>
    <row r="59" spans="1:21">
      <c r="A59" s="2" t="s">
        <v>294</v>
      </c>
      <c r="B59" s="1">
        <v>7.1</v>
      </c>
      <c r="C59" s="258" t="s">
        <v>152</v>
      </c>
      <c r="D59" s="261" t="s">
        <v>153</v>
      </c>
      <c r="E59" s="264" t="s">
        <v>154</v>
      </c>
      <c r="F59" s="264" t="s">
        <v>295</v>
      </c>
      <c r="G59" s="113">
        <v>1</v>
      </c>
      <c r="H59" s="116" t="s">
        <v>296</v>
      </c>
      <c r="I59" s="133"/>
      <c r="J59" s="130">
        <v>36</v>
      </c>
      <c r="K59" s="135">
        <f>$G59*I59*J59</f>
        <v>0</v>
      </c>
      <c r="L59" s="116" t="s">
        <v>297</v>
      </c>
      <c r="M59" s="133"/>
      <c r="N59" s="1">
        <v>12</v>
      </c>
      <c r="O59" s="135">
        <f>$G59*M59*N59</f>
        <v>0</v>
      </c>
      <c r="P59" s="116" t="s">
        <v>298</v>
      </c>
      <c r="Q59" s="133"/>
      <c r="R59" s="1">
        <v>12</v>
      </c>
      <c r="S59" s="135">
        <f>$G59*Q59*R59</f>
        <v>0</v>
      </c>
      <c r="T59" s="278"/>
      <c r="U59" s="133"/>
    </row>
    <row r="60" spans="1:21" ht="45">
      <c r="A60" s="2" t="s">
        <v>299</v>
      </c>
      <c r="B60" s="1" t="s">
        <v>300</v>
      </c>
      <c r="C60" s="259"/>
      <c r="D60" s="262"/>
      <c r="E60" s="265"/>
      <c r="F60" s="265"/>
      <c r="G60" s="113">
        <v>1</v>
      </c>
      <c r="H60" s="116" t="s">
        <v>301</v>
      </c>
      <c r="I60" s="133"/>
      <c r="J60" s="130">
        <v>36</v>
      </c>
      <c r="K60" s="135">
        <f>$G60*I60*J60</f>
        <v>0</v>
      </c>
      <c r="L60" s="116" t="s">
        <v>302</v>
      </c>
      <c r="M60" s="133"/>
      <c r="N60" s="1">
        <v>12</v>
      </c>
      <c r="O60" s="135">
        <f>$G60*M60*N60</f>
        <v>0</v>
      </c>
      <c r="P60" s="116" t="s">
        <v>303</v>
      </c>
      <c r="Q60" s="133"/>
      <c r="R60" s="1">
        <v>12</v>
      </c>
      <c r="S60" s="135">
        <f>$G60*Q60*R60</f>
        <v>0</v>
      </c>
      <c r="T60" s="278"/>
      <c r="U60" s="133"/>
    </row>
    <row r="61" spans="1:21" ht="15.75" thickBot="1">
      <c r="A61" s="2" t="s">
        <v>304</v>
      </c>
      <c r="B61" s="1">
        <v>10.1</v>
      </c>
      <c r="C61" s="260"/>
      <c r="D61" s="263"/>
      <c r="E61" s="266"/>
      <c r="F61" s="266"/>
      <c r="G61" s="113">
        <v>1</v>
      </c>
      <c r="H61" s="117" t="s">
        <v>305</v>
      </c>
      <c r="I61" s="129"/>
      <c r="J61" s="107">
        <v>36</v>
      </c>
      <c r="K61" s="136">
        <f>$G61*I61*J61</f>
        <v>0</v>
      </c>
      <c r="L61" s="117" t="s">
        <v>306</v>
      </c>
      <c r="M61" s="129"/>
      <c r="N61" s="107">
        <v>12</v>
      </c>
      <c r="O61" s="136">
        <f>$G61*M61*N61</f>
        <v>0</v>
      </c>
      <c r="P61" s="117" t="s">
        <v>307</v>
      </c>
      <c r="Q61" s="129"/>
      <c r="R61" s="107">
        <v>12</v>
      </c>
      <c r="S61" s="136">
        <f>$G61*Q61*R61</f>
        <v>0</v>
      </c>
      <c r="T61" s="279"/>
      <c r="U61" s="133"/>
    </row>
    <row r="1048518" spans="3:3">
      <c r="C1048518" s="9" t="s">
        <v>308</v>
      </c>
    </row>
  </sheetData>
  <mergeCells count="72">
    <mergeCell ref="T58:T61"/>
    <mergeCell ref="T28:T32"/>
    <mergeCell ref="T33:T37"/>
    <mergeCell ref="T38:T42"/>
    <mergeCell ref="T43:T47"/>
    <mergeCell ref="T48:T52"/>
    <mergeCell ref="T53:T57"/>
    <mergeCell ref="E1:E2"/>
    <mergeCell ref="D1:D2"/>
    <mergeCell ref="C1:C2"/>
    <mergeCell ref="B1:B2"/>
    <mergeCell ref="A1:A2"/>
    <mergeCell ref="H1:K1"/>
    <mergeCell ref="L1:O1"/>
    <mergeCell ref="P1:S1"/>
    <mergeCell ref="G1:G2"/>
    <mergeCell ref="F1:F2"/>
    <mergeCell ref="T3:T7"/>
    <mergeCell ref="T8:T12"/>
    <mergeCell ref="T13:T17"/>
    <mergeCell ref="T18:T22"/>
    <mergeCell ref="F19:F22"/>
    <mergeCell ref="T23:T27"/>
    <mergeCell ref="C4:C7"/>
    <mergeCell ref="D4:D7"/>
    <mergeCell ref="E4:E7"/>
    <mergeCell ref="F4:F7"/>
    <mergeCell ref="C9:C12"/>
    <mergeCell ref="D9:D12"/>
    <mergeCell ref="E9:E12"/>
    <mergeCell ref="F9:F12"/>
    <mergeCell ref="C14:C17"/>
    <mergeCell ref="D14:D17"/>
    <mergeCell ref="E14:E17"/>
    <mergeCell ref="F14:F17"/>
    <mergeCell ref="C19:C22"/>
    <mergeCell ref="D19:D22"/>
    <mergeCell ref="E19:E22"/>
    <mergeCell ref="E24:E27"/>
    <mergeCell ref="F24:F27"/>
    <mergeCell ref="C29:C32"/>
    <mergeCell ref="D29:D32"/>
    <mergeCell ref="E29:E32"/>
    <mergeCell ref="F29:F32"/>
    <mergeCell ref="C59:C61"/>
    <mergeCell ref="D59:D61"/>
    <mergeCell ref="E59:E61"/>
    <mergeCell ref="F59:F61"/>
    <mergeCell ref="C44:C47"/>
    <mergeCell ref="D44:D47"/>
    <mergeCell ref="E44:E47"/>
    <mergeCell ref="F44:F47"/>
    <mergeCell ref="C49:C52"/>
    <mergeCell ref="D49:D52"/>
    <mergeCell ref="E49:E52"/>
    <mergeCell ref="F49:F52"/>
    <mergeCell ref="T1:T2"/>
    <mergeCell ref="U1:U2"/>
    <mergeCell ref="C54:C57"/>
    <mergeCell ref="D54:D57"/>
    <mergeCell ref="E54:E57"/>
    <mergeCell ref="F54:F57"/>
    <mergeCell ref="C34:C37"/>
    <mergeCell ref="D34:D37"/>
    <mergeCell ref="E34:E37"/>
    <mergeCell ref="F34:F37"/>
    <mergeCell ref="C39:C42"/>
    <mergeCell ref="D39:D42"/>
    <mergeCell ref="E39:E42"/>
    <mergeCell ref="F39:F42"/>
    <mergeCell ref="C24:C27"/>
    <mergeCell ref="D24:D2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67"/>
  <sheetViews>
    <sheetView zoomScale="80" zoomScaleNormal="80" workbookViewId="0">
      <selection activeCell="S6" sqref="S6"/>
    </sheetView>
  </sheetViews>
  <sheetFormatPr defaultRowHeight="14.25"/>
  <cols>
    <col min="1" max="1" width="35.28515625" style="128" customWidth="1"/>
    <col min="2" max="2" width="10.28515625" style="128" customWidth="1"/>
    <col min="3" max="3" width="16.42578125" style="128" customWidth="1"/>
    <col min="4" max="4" width="15.140625" style="128" customWidth="1"/>
    <col min="5" max="5" width="12" style="128" customWidth="1"/>
    <col min="6" max="6" width="16.140625" style="128" customWidth="1"/>
    <col min="7" max="8" width="11.42578125" style="128" customWidth="1"/>
    <col min="9" max="9" width="15.140625" style="128" customWidth="1"/>
    <col min="10" max="10" width="11" style="128" customWidth="1"/>
    <col min="11" max="11" width="17" style="128" customWidth="1"/>
    <col min="12" max="12" width="12.28515625" style="128" customWidth="1"/>
    <col min="13" max="13" width="15.140625" style="128" customWidth="1"/>
    <col min="14" max="14" width="10.7109375" style="128" customWidth="1"/>
    <col min="15" max="15" width="16.140625" style="128" customWidth="1"/>
    <col min="16" max="16" width="12.28515625" style="128" customWidth="1"/>
    <col min="17" max="17" width="15.42578125" style="128" customWidth="1"/>
    <col min="18" max="18" width="11.140625" style="128" customWidth="1"/>
    <col min="19" max="19" width="17" style="128" customWidth="1"/>
    <col min="20" max="20" width="12.28515625" style="128" customWidth="1"/>
    <col min="21" max="21" width="19" style="128" customWidth="1"/>
    <col min="22" max="16384" width="9.140625" style="128"/>
  </cols>
  <sheetData>
    <row r="1" spans="1:21" ht="85.5" customHeight="1">
      <c r="A1" s="256" t="s">
        <v>36</v>
      </c>
      <c r="B1" s="256" t="s">
        <v>141</v>
      </c>
      <c r="C1" s="256" t="s">
        <v>142</v>
      </c>
      <c r="D1" s="256" t="s">
        <v>143</v>
      </c>
      <c r="E1" s="256" t="s">
        <v>144</v>
      </c>
      <c r="F1" s="256" t="s">
        <v>145</v>
      </c>
      <c r="G1" s="283" t="s">
        <v>146</v>
      </c>
      <c r="H1" s="272" t="s">
        <v>93</v>
      </c>
      <c r="I1" s="273"/>
      <c r="J1" s="273"/>
      <c r="K1" s="274"/>
      <c r="L1" s="272" t="s">
        <v>94</v>
      </c>
      <c r="M1" s="273"/>
      <c r="N1" s="273"/>
      <c r="O1" s="273"/>
      <c r="P1" s="280" t="s">
        <v>95</v>
      </c>
      <c r="Q1" s="281"/>
      <c r="R1" s="281"/>
      <c r="S1" s="282"/>
      <c r="T1" s="254" t="s">
        <v>40</v>
      </c>
      <c r="U1" s="256" t="s">
        <v>147</v>
      </c>
    </row>
    <row r="2" spans="1:21" ht="47.25">
      <c r="A2" s="257"/>
      <c r="B2" s="257"/>
      <c r="C2" s="257"/>
      <c r="D2" s="257"/>
      <c r="E2" s="257"/>
      <c r="F2" s="257"/>
      <c r="G2" s="284"/>
      <c r="H2" s="108" t="s">
        <v>41</v>
      </c>
      <c r="I2" s="3" t="s">
        <v>148</v>
      </c>
      <c r="J2" s="3" t="s">
        <v>149</v>
      </c>
      <c r="K2" s="106" t="s">
        <v>96</v>
      </c>
      <c r="L2" s="108" t="s">
        <v>41</v>
      </c>
      <c r="M2" s="3" t="s">
        <v>148</v>
      </c>
      <c r="N2" s="3" t="s">
        <v>149</v>
      </c>
      <c r="O2" s="102" t="s">
        <v>97</v>
      </c>
      <c r="P2" s="108" t="s">
        <v>41</v>
      </c>
      <c r="Q2" s="3" t="s">
        <v>148</v>
      </c>
      <c r="R2" s="3" t="s">
        <v>149</v>
      </c>
      <c r="S2" s="106" t="s">
        <v>98</v>
      </c>
      <c r="T2" s="255"/>
      <c r="U2" s="257"/>
    </row>
    <row r="3" spans="1:21" ht="15.75">
      <c r="A3" s="4" t="s">
        <v>45</v>
      </c>
      <c r="B3" s="5"/>
      <c r="C3" s="5"/>
      <c r="D3" s="5"/>
      <c r="E3" s="5"/>
      <c r="F3" s="5"/>
      <c r="G3" s="103">
        <v>1000</v>
      </c>
      <c r="H3" s="109" t="s">
        <v>99</v>
      </c>
      <c r="I3" s="5"/>
      <c r="J3" s="7"/>
      <c r="K3" s="134">
        <f>SUBTOTAL(9,K4:K7)</f>
        <v>0</v>
      </c>
      <c r="L3" s="109" t="s">
        <v>100</v>
      </c>
      <c r="M3" s="5"/>
      <c r="N3" s="7"/>
      <c r="O3" s="139">
        <f>SUBTOTAL(9,O4:O7)</f>
        <v>0</v>
      </c>
      <c r="P3" s="109" t="s">
        <v>101</v>
      </c>
      <c r="Q3" s="5"/>
      <c r="R3" s="7"/>
      <c r="S3" s="134">
        <f>SUBTOTAL(9,S4:S7)</f>
        <v>0</v>
      </c>
      <c r="T3" s="285"/>
      <c r="U3" s="133"/>
    </row>
    <row r="4" spans="1:21" ht="15">
      <c r="A4" s="2" t="s">
        <v>150</v>
      </c>
      <c r="B4" s="1" t="s">
        <v>151</v>
      </c>
      <c r="C4" s="258" t="s">
        <v>152</v>
      </c>
      <c r="D4" s="261" t="s">
        <v>153</v>
      </c>
      <c r="E4" s="264" t="s">
        <v>154</v>
      </c>
      <c r="F4" s="267" t="s">
        <v>155</v>
      </c>
      <c r="G4" s="104">
        <v>150</v>
      </c>
      <c r="H4" s="110" t="s">
        <v>309</v>
      </c>
      <c r="I4" s="140"/>
      <c r="J4" s="1">
        <v>36</v>
      </c>
      <c r="K4" s="135">
        <f>$G4*I4*J4</f>
        <v>0</v>
      </c>
      <c r="L4" s="110" t="s">
        <v>310</v>
      </c>
      <c r="M4" s="137"/>
      <c r="N4" s="1">
        <v>12</v>
      </c>
      <c r="O4" s="135">
        <f>$G4*M4*N4</f>
        <v>0</v>
      </c>
      <c r="P4" s="110" t="s">
        <v>311</v>
      </c>
      <c r="Q4" s="137"/>
      <c r="R4" s="1">
        <v>12</v>
      </c>
      <c r="S4" s="135">
        <f>$G4*Q4*R4</f>
        <v>0</v>
      </c>
      <c r="T4" s="285"/>
      <c r="U4" s="133"/>
    </row>
    <row r="5" spans="1:21" ht="15">
      <c r="A5" s="2" t="s">
        <v>159</v>
      </c>
      <c r="B5" s="1" t="s">
        <v>160</v>
      </c>
      <c r="C5" s="259"/>
      <c r="D5" s="262"/>
      <c r="E5" s="265"/>
      <c r="F5" s="268"/>
      <c r="G5" s="104">
        <v>600</v>
      </c>
      <c r="H5" s="110" t="s">
        <v>312</v>
      </c>
      <c r="I5" s="140"/>
      <c r="J5" s="1">
        <v>36</v>
      </c>
      <c r="K5" s="135">
        <f t="shared" ref="K5:K7" si="0">$G5*I5*J5</f>
        <v>0</v>
      </c>
      <c r="L5" s="110" t="s">
        <v>313</v>
      </c>
      <c r="M5" s="137"/>
      <c r="N5" s="1">
        <v>12</v>
      </c>
      <c r="O5" s="135">
        <f t="shared" ref="O5:O7" si="1">$G5*M5*N5</f>
        <v>0</v>
      </c>
      <c r="P5" s="110" t="s">
        <v>314</v>
      </c>
      <c r="Q5" s="137"/>
      <c r="R5" s="1">
        <v>12</v>
      </c>
      <c r="S5" s="135">
        <f>$G5*Q5*R5</f>
        <v>0</v>
      </c>
      <c r="T5" s="285"/>
      <c r="U5" s="133"/>
    </row>
    <row r="6" spans="1:21" ht="15">
      <c r="A6" s="2" t="s">
        <v>164</v>
      </c>
      <c r="B6" s="1" t="s">
        <v>165</v>
      </c>
      <c r="C6" s="259"/>
      <c r="D6" s="262"/>
      <c r="E6" s="265"/>
      <c r="F6" s="268"/>
      <c r="G6" s="104">
        <v>200</v>
      </c>
      <c r="H6" s="110" t="s">
        <v>315</v>
      </c>
      <c r="I6" s="140"/>
      <c r="J6" s="1">
        <v>36</v>
      </c>
      <c r="K6" s="135">
        <f t="shared" si="0"/>
        <v>0</v>
      </c>
      <c r="L6" s="110" t="s">
        <v>316</v>
      </c>
      <c r="M6" s="137"/>
      <c r="N6" s="1">
        <v>12</v>
      </c>
      <c r="O6" s="135">
        <f t="shared" si="1"/>
        <v>0</v>
      </c>
      <c r="P6" s="110" t="s">
        <v>317</v>
      </c>
      <c r="Q6" s="137"/>
      <c r="R6" s="1">
        <v>12</v>
      </c>
      <c r="S6" s="135">
        <f t="shared" ref="S6:S7" si="2">$G6*Q6*R6</f>
        <v>0</v>
      </c>
      <c r="T6" s="285"/>
      <c r="U6" s="133"/>
    </row>
    <row r="7" spans="1:21" ht="15.75" thickBot="1">
      <c r="A7" s="2" t="s">
        <v>169</v>
      </c>
      <c r="B7" s="1" t="s">
        <v>170</v>
      </c>
      <c r="C7" s="260"/>
      <c r="D7" s="263"/>
      <c r="E7" s="266"/>
      <c r="F7" s="269"/>
      <c r="G7" s="104">
        <v>50</v>
      </c>
      <c r="H7" s="111" t="s">
        <v>318</v>
      </c>
      <c r="I7" s="129"/>
      <c r="J7" s="107">
        <v>36</v>
      </c>
      <c r="K7" s="136">
        <f t="shared" si="0"/>
        <v>0</v>
      </c>
      <c r="L7" s="111" t="s">
        <v>319</v>
      </c>
      <c r="M7" s="138"/>
      <c r="N7" s="107">
        <v>12</v>
      </c>
      <c r="O7" s="136">
        <f t="shared" si="1"/>
        <v>0</v>
      </c>
      <c r="P7" s="111" t="s">
        <v>320</v>
      </c>
      <c r="Q7" s="138"/>
      <c r="R7" s="107">
        <v>12</v>
      </c>
      <c r="S7" s="136">
        <f t="shared" si="2"/>
        <v>0</v>
      </c>
      <c r="T7" s="285"/>
      <c r="U7" s="133"/>
    </row>
    <row r="1048467" spans="3:3">
      <c r="C1048467" s="9" t="s">
        <v>308</v>
      </c>
    </row>
  </sheetData>
  <mergeCells count="17">
    <mergeCell ref="T3:T7"/>
    <mergeCell ref="F4:F7"/>
    <mergeCell ref="E4:E7"/>
    <mergeCell ref="D4:D7"/>
    <mergeCell ref="C4:C7"/>
    <mergeCell ref="C1:C2"/>
    <mergeCell ref="B1:B2"/>
    <mergeCell ref="A1:A2"/>
    <mergeCell ref="T1:T2"/>
    <mergeCell ref="U1:U2"/>
    <mergeCell ref="H1:K1"/>
    <mergeCell ref="L1:O1"/>
    <mergeCell ref="P1:S1"/>
    <mergeCell ref="G1:G2"/>
    <mergeCell ref="F1:F2"/>
    <mergeCell ref="E1:E2"/>
    <mergeCell ref="D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565"/>
  <sheetViews>
    <sheetView zoomScale="50" zoomScaleNormal="50" workbookViewId="0">
      <selection activeCell="S11" sqref="S11"/>
    </sheetView>
  </sheetViews>
  <sheetFormatPr defaultRowHeight="15"/>
  <cols>
    <col min="1" max="1" width="40" style="6" bestFit="1" customWidth="1"/>
    <col min="2" max="2" width="11.42578125" style="6" customWidth="1"/>
    <col min="3" max="3" width="16.7109375" style="6" customWidth="1"/>
    <col min="4" max="4" width="17.140625" style="6" customWidth="1"/>
    <col min="5" max="5" width="12.7109375" style="6" customWidth="1"/>
    <col min="6" max="6" width="13.5703125" style="118" customWidth="1"/>
    <col min="7" max="7" width="8.85546875" style="6" customWidth="1"/>
    <col min="8" max="8" width="14" style="6" customWidth="1"/>
    <col min="9" max="9" width="15.140625" style="6" customWidth="1"/>
    <col min="10" max="10" width="8.7109375" style="6" customWidth="1"/>
    <col min="11" max="11" width="17" style="6" customWidth="1"/>
    <col min="12" max="12" width="14" style="6" customWidth="1"/>
    <col min="13" max="13" width="15.140625" style="6" customWidth="1"/>
    <col min="14" max="14" width="8.7109375" style="6" customWidth="1"/>
    <col min="15" max="15" width="17" style="6" customWidth="1"/>
    <col min="16" max="16" width="14" style="6" customWidth="1"/>
    <col min="17" max="17" width="15.140625" style="6" customWidth="1"/>
    <col min="18" max="18" width="8.7109375" style="6" customWidth="1"/>
    <col min="19" max="19" width="17" style="6" customWidth="1"/>
    <col min="20" max="20" width="14.140625" style="6" customWidth="1"/>
    <col min="21" max="21" width="17.7109375" style="6" customWidth="1"/>
    <col min="22" max="16384" width="9.140625" style="6"/>
  </cols>
  <sheetData>
    <row r="1" spans="1:21" ht="51" customHeight="1">
      <c r="A1" s="256" t="s">
        <v>36</v>
      </c>
      <c r="B1" s="256" t="s">
        <v>141</v>
      </c>
      <c r="C1" s="256" t="s">
        <v>142</v>
      </c>
      <c r="D1" s="256" t="s">
        <v>143</v>
      </c>
      <c r="E1" s="256" t="s">
        <v>144</v>
      </c>
      <c r="F1" s="256" t="s">
        <v>145</v>
      </c>
      <c r="G1" s="275" t="s">
        <v>146</v>
      </c>
      <c r="H1" s="272" t="s">
        <v>102</v>
      </c>
      <c r="I1" s="273"/>
      <c r="J1" s="273"/>
      <c r="K1" s="274"/>
      <c r="L1" s="272" t="s">
        <v>103</v>
      </c>
      <c r="M1" s="273"/>
      <c r="N1" s="273"/>
      <c r="O1" s="274"/>
      <c r="P1" s="272" t="s">
        <v>104</v>
      </c>
      <c r="Q1" s="273"/>
      <c r="R1" s="273"/>
      <c r="S1" s="274"/>
      <c r="T1" s="287" t="s">
        <v>40</v>
      </c>
      <c r="U1" s="256" t="s">
        <v>147</v>
      </c>
    </row>
    <row r="2" spans="1:21" ht="47.25">
      <c r="A2" s="257"/>
      <c r="B2" s="257"/>
      <c r="C2" s="257"/>
      <c r="D2" s="257"/>
      <c r="E2" s="257"/>
      <c r="F2" s="257"/>
      <c r="G2" s="276"/>
      <c r="H2" s="105" t="s">
        <v>41</v>
      </c>
      <c r="I2" s="3" t="s">
        <v>148</v>
      </c>
      <c r="J2" s="3" t="s">
        <v>321</v>
      </c>
      <c r="K2" s="106" t="s">
        <v>105</v>
      </c>
      <c r="L2" s="105" t="s">
        <v>41</v>
      </c>
      <c r="M2" s="3" t="s">
        <v>148</v>
      </c>
      <c r="N2" s="3" t="s">
        <v>321</v>
      </c>
      <c r="O2" s="106" t="s">
        <v>106</v>
      </c>
      <c r="P2" s="105" t="s">
        <v>41</v>
      </c>
      <c r="Q2" s="3" t="s">
        <v>148</v>
      </c>
      <c r="R2" s="3" t="s">
        <v>321</v>
      </c>
      <c r="S2" s="106" t="s">
        <v>107</v>
      </c>
      <c r="T2" s="288"/>
      <c r="U2" s="257"/>
    </row>
    <row r="3" spans="1:21" ht="15.75">
      <c r="A3" s="4" t="s">
        <v>45</v>
      </c>
      <c r="B3" s="5"/>
      <c r="C3" s="5"/>
      <c r="D3" s="5"/>
      <c r="E3" s="5"/>
      <c r="F3" s="5"/>
      <c r="G3" s="112"/>
      <c r="H3" s="115" t="s">
        <v>108</v>
      </c>
      <c r="I3" s="5"/>
      <c r="J3" s="7"/>
      <c r="K3" s="134">
        <f>SUBTOTAL(9,K4:K11)</f>
        <v>0</v>
      </c>
      <c r="L3" s="115" t="s">
        <v>109</v>
      </c>
      <c r="M3" s="5"/>
      <c r="N3" s="7"/>
      <c r="O3" s="134">
        <f>SUBTOTAL(9,O4:O11)</f>
        <v>0</v>
      </c>
      <c r="P3" s="115" t="s">
        <v>110</v>
      </c>
      <c r="Q3" s="5"/>
      <c r="R3" s="7"/>
      <c r="S3" s="134">
        <f>SUBTOTAL(9,S4:S11)</f>
        <v>0</v>
      </c>
      <c r="T3" s="270"/>
      <c r="U3" s="141"/>
    </row>
    <row r="4" spans="1:21">
      <c r="A4" s="2" t="s">
        <v>322</v>
      </c>
      <c r="B4" s="267" t="s">
        <v>323</v>
      </c>
      <c r="C4" s="258" t="s">
        <v>152</v>
      </c>
      <c r="D4" s="264" t="s">
        <v>153</v>
      </c>
      <c r="E4" s="264" t="s">
        <v>154</v>
      </c>
      <c r="F4" s="267" t="s">
        <v>324</v>
      </c>
      <c r="G4" s="113">
        <v>44</v>
      </c>
      <c r="H4" s="116" t="s">
        <v>325</v>
      </c>
      <c r="I4" s="140"/>
      <c r="J4" s="1">
        <v>3</v>
      </c>
      <c r="K4" s="135">
        <f>$G4*I4*J4</f>
        <v>0</v>
      </c>
      <c r="L4" s="116" t="s">
        <v>326</v>
      </c>
      <c r="M4" s="140"/>
      <c r="N4" s="1">
        <v>1</v>
      </c>
      <c r="O4" s="135">
        <f>$G4*M4*N4</f>
        <v>0</v>
      </c>
      <c r="P4" s="116" t="s">
        <v>327</v>
      </c>
      <c r="Q4" s="140"/>
      <c r="R4" s="1">
        <v>1</v>
      </c>
      <c r="S4" s="135">
        <f>$G4*Q4*R4</f>
        <v>0</v>
      </c>
      <c r="T4" s="271"/>
      <c r="U4" s="141"/>
    </row>
    <row r="5" spans="1:21">
      <c r="A5" s="2" t="s">
        <v>328</v>
      </c>
      <c r="B5" s="268"/>
      <c r="C5" s="259"/>
      <c r="D5" s="265"/>
      <c r="E5" s="265"/>
      <c r="F5" s="268"/>
      <c r="G5" s="113">
        <v>44</v>
      </c>
      <c r="H5" s="116" t="s">
        <v>329</v>
      </c>
      <c r="I5" s="140"/>
      <c r="J5" s="1">
        <v>3</v>
      </c>
      <c r="K5" s="135">
        <f t="shared" ref="K5:K11" si="0">$G5*I5*J5</f>
        <v>0</v>
      </c>
      <c r="L5" s="116" t="s">
        <v>330</v>
      </c>
      <c r="M5" s="140"/>
      <c r="N5" s="1">
        <v>1</v>
      </c>
      <c r="O5" s="135">
        <f t="shared" ref="O5:O11" si="1">$G5*M5*N5</f>
        <v>0</v>
      </c>
      <c r="P5" s="116" t="s">
        <v>331</v>
      </c>
      <c r="Q5" s="140"/>
      <c r="R5" s="1">
        <v>1</v>
      </c>
      <c r="S5" s="135">
        <f t="shared" ref="S5:S11" si="2">$G5*Q5*R5</f>
        <v>0</v>
      </c>
      <c r="T5" s="271"/>
      <c r="U5" s="141"/>
    </row>
    <row r="6" spans="1:21">
      <c r="A6" s="2" t="s">
        <v>332</v>
      </c>
      <c r="B6" s="268"/>
      <c r="C6" s="259"/>
      <c r="D6" s="265"/>
      <c r="E6" s="265"/>
      <c r="F6" s="268"/>
      <c r="G6" s="113">
        <v>44</v>
      </c>
      <c r="H6" s="116" t="s">
        <v>333</v>
      </c>
      <c r="I6" s="140"/>
      <c r="J6" s="1">
        <v>3</v>
      </c>
      <c r="K6" s="135">
        <f t="shared" si="0"/>
        <v>0</v>
      </c>
      <c r="L6" s="116" t="s">
        <v>334</v>
      </c>
      <c r="M6" s="140"/>
      <c r="N6" s="1">
        <v>1</v>
      </c>
      <c r="O6" s="135">
        <f t="shared" si="1"/>
        <v>0</v>
      </c>
      <c r="P6" s="116" t="s">
        <v>335</v>
      </c>
      <c r="Q6" s="140"/>
      <c r="R6" s="1">
        <v>1</v>
      </c>
      <c r="S6" s="135">
        <f t="shared" si="2"/>
        <v>0</v>
      </c>
      <c r="T6" s="271"/>
      <c r="U6" s="141"/>
    </row>
    <row r="7" spans="1:21">
      <c r="A7" s="2" t="s">
        <v>336</v>
      </c>
      <c r="B7" s="269"/>
      <c r="C7" s="259"/>
      <c r="D7" s="265"/>
      <c r="E7" s="265"/>
      <c r="F7" s="268"/>
      <c r="G7" s="113">
        <v>44</v>
      </c>
      <c r="H7" s="116" t="s">
        <v>337</v>
      </c>
      <c r="I7" s="140"/>
      <c r="J7" s="1">
        <v>3</v>
      </c>
      <c r="K7" s="135">
        <f t="shared" si="0"/>
        <v>0</v>
      </c>
      <c r="L7" s="116" t="s">
        <v>338</v>
      </c>
      <c r="M7" s="140"/>
      <c r="N7" s="1">
        <v>1</v>
      </c>
      <c r="O7" s="135">
        <f t="shared" si="1"/>
        <v>0</v>
      </c>
      <c r="P7" s="116" t="s">
        <v>339</v>
      </c>
      <c r="Q7" s="140"/>
      <c r="R7" s="1">
        <v>1</v>
      </c>
      <c r="S7" s="135">
        <f t="shared" si="2"/>
        <v>0</v>
      </c>
      <c r="T7" s="271"/>
      <c r="U7" s="141"/>
    </row>
    <row r="8" spans="1:21">
      <c r="A8" s="2" t="s">
        <v>340</v>
      </c>
      <c r="B8" s="267" t="s">
        <v>341</v>
      </c>
      <c r="C8" s="259"/>
      <c r="D8" s="265"/>
      <c r="E8" s="265"/>
      <c r="F8" s="268"/>
      <c r="G8" s="113">
        <v>88</v>
      </c>
      <c r="H8" s="116" t="s">
        <v>342</v>
      </c>
      <c r="I8" s="140"/>
      <c r="J8" s="1">
        <v>3</v>
      </c>
      <c r="K8" s="135">
        <f>$G8*I8*J8</f>
        <v>0</v>
      </c>
      <c r="L8" s="116" t="s">
        <v>343</v>
      </c>
      <c r="M8" s="140"/>
      <c r="N8" s="1">
        <v>1</v>
      </c>
      <c r="O8" s="135">
        <f>$G8*M8*N8</f>
        <v>0</v>
      </c>
      <c r="P8" s="116" t="s">
        <v>344</v>
      </c>
      <c r="Q8" s="140"/>
      <c r="R8" s="1">
        <v>1</v>
      </c>
      <c r="S8" s="135">
        <f>$G8*Q8*R8</f>
        <v>0</v>
      </c>
      <c r="T8" s="271"/>
      <c r="U8" s="141"/>
    </row>
    <row r="9" spans="1:21">
      <c r="A9" s="2" t="s">
        <v>345</v>
      </c>
      <c r="B9" s="268"/>
      <c r="C9" s="259"/>
      <c r="D9" s="265"/>
      <c r="E9" s="265"/>
      <c r="F9" s="268"/>
      <c r="G9" s="113">
        <v>88</v>
      </c>
      <c r="H9" s="116" t="s">
        <v>346</v>
      </c>
      <c r="I9" s="140"/>
      <c r="J9" s="1">
        <v>3</v>
      </c>
      <c r="K9" s="135">
        <f t="shared" si="0"/>
        <v>0</v>
      </c>
      <c r="L9" s="116" t="s">
        <v>347</v>
      </c>
      <c r="M9" s="140"/>
      <c r="N9" s="1">
        <v>1</v>
      </c>
      <c r="O9" s="135">
        <f t="shared" si="1"/>
        <v>0</v>
      </c>
      <c r="P9" s="116" t="s">
        <v>348</v>
      </c>
      <c r="Q9" s="140"/>
      <c r="R9" s="1">
        <v>1</v>
      </c>
      <c r="S9" s="135">
        <f t="shared" si="2"/>
        <v>0</v>
      </c>
      <c r="T9" s="271"/>
      <c r="U9" s="141"/>
    </row>
    <row r="10" spans="1:21">
      <c r="A10" s="2" t="s">
        <v>349</v>
      </c>
      <c r="B10" s="268"/>
      <c r="C10" s="259"/>
      <c r="D10" s="265"/>
      <c r="E10" s="265"/>
      <c r="F10" s="268"/>
      <c r="G10" s="113">
        <v>88</v>
      </c>
      <c r="H10" s="116" t="s">
        <v>350</v>
      </c>
      <c r="I10" s="140"/>
      <c r="J10" s="1">
        <v>3</v>
      </c>
      <c r="K10" s="135">
        <f t="shared" si="0"/>
        <v>0</v>
      </c>
      <c r="L10" s="116" t="s">
        <v>351</v>
      </c>
      <c r="M10" s="140"/>
      <c r="N10" s="1">
        <v>1</v>
      </c>
      <c r="O10" s="135">
        <f t="shared" si="1"/>
        <v>0</v>
      </c>
      <c r="P10" s="116" t="s">
        <v>352</v>
      </c>
      <c r="Q10" s="140"/>
      <c r="R10" s="1">
        <v>1</v>
      </c>
      <c r="S10" s="135">
        <f t="shared" si="2"/>
        <v>0</v>
      </c>
      <c r="T10" s="271"/>
      <c r="U10" s="141"/>
    </row>
    <row r="11" spans="1:21">
      <c r="A11" s="2" t="s">
        <v>353</v>
      </c>
      <c r="B11" s="269"/>
      <c r="C11" s="260"/>
      <c r="D11" s="266"/>
      <c r="E11" s="266"/>
      <c r="F11" s="269"/>
      <c r="G11" s="113">
        <v>88</v>
      </c>
      <c r="H11" s="116" t="s">
        <v>354</v>
      </c>
      <c r="I11" s="140"/>
      <c r="J11" s="1">
        <v>3</v>
      </c>
      <c r="K11" s="135">
        <f t="shared" si="0"/>
        <v>0</v>
      </c>
      <c r="L11" s="116" t="s">
        <v>355</v>
      </c>
      <c r="M11" s="140"/>
      <c r="N11" s="1">
        <v>1</v>
      </c>
      <c r="O11" s="135">
        <f t="shared" si="1"/>
        <v>0</v>
      </c>
      <c r="P11" s="116" t="s">
        <v>356</v>
      </c>
      <c r="Q11" s="140"/>
      <c r="R11" s="1">
        <v>1</v>
      </c>
      <c r="S11" s="135">
        <f t="shared" si="2"/>
        <v>0</v>
      </c>
      <c r="T11" s="286"/>
      <c r="U11" s="141"/>
    </row>
    <row r="12" spans="1:21" ht="15.75" customHeight="1">
      <c r="A12" s="4" t="s">
        <v>49</v>
      </c>
      <c r="B12" s="5"/>
      <c r="C12" s="5"/>
      <c r="D12" s="5"/>
      <c r="E12" s="5"/>
      <c r="F12" s="5"/>
      <c r="G12" s="112"/>
      <c r="H12" s="115" t="s">
        <v>111</v>
      </c>
      <c r="I12" s="5"/>
      <c r="J12" s="7"/>
      <c r="K12" s="134">
        <f>SUBTOTAL(9,K13:K20)</f>
        <v>0</v>
      </c>
      <c r="L12" s="115" t="s">
        <v>112</v>
      </c>
      <c r="M12" s="5"/>
      <c r="N12" s="7"/>
      <c r="O12" s="134">
        <f>SUBTOTAL(9,O13:O20)</f>
        <v>0</v>
      </c>
      <c r="P12" s="115" t="s">
        <v>113</v>
      </c>
      <c r="Q12" s="5"/>
      <c r="R12" s="7"/>
      <c r="S12" s="134">
        <f>SUBTOTAL(9,S13:S20)</f>
        <v>0</v>
      </c>
      <c r="T12" s="270"/>
      <c r="U12" s="141"/>
    </row>
    <row r="13" spans="1:21" ht="15" customHeight="1">
      <c r="A13" s="2" t="s">
        <v>322</v>
      </c>
      <c r="B13" s="267" t="s">
        <v>323</v>
      </c>
      <c r="C13" s="258" t="s">
        <v>152</v>
      </c>
      <c r="D13" s="264" t="s">
        <v>153</v>
      </c>
      <c r="E13" s="264" t="s">
        <v>154</v>
      </c>
      <c r="F13" s="267" t="s">
        <v>324</v>
      </c>
      <c r="G13" s="113">
        <v>16</v>
      </c>
      <c r="H13" s="116" t="s">
        <v>357</v>
      </c>
      <c r="I13" s="140"/>
      <c r="J13" s="1">
        <v>3</v>
      </c>
      <c r="K13" s="135">
        <f>$G13*I13*J13</f>
        <v>0</v>
      </c>
      <c r="L13" s="116" t="s">
        <v>358</v>
      </c>
      <c r="M13" s="140"/>
      <c r="N13" s="1">
        <v>1</v>
      </c>
      <c r="O13" s="135">
        <f>$G13*M13*N13</f>
        <v>0</v>
      </c>
      <c r="P13" s="116" t="s">
        <v>359</v>
      </c>
      <c r="Q13" s="140"/>
      <c r="R13" s="1">
        <v>1</v>
      </c>
      <c r="S13" s="135">
        <f>$G13*Q13*R13</f>
        <v>0</v>
      </c>
      <c r="T13" s="271"/>
      <c r="U13" s="141"/>
    </row>
    <row r="14" spans="1:21" ht="15" customHeight="1">
      <c r="A14" s="2" t="s">
        <v>328</v>
      </c>
      <c r="B14" s="268"/>
      <c r="C14" s="259"/>
      <c r="D14" s="265"/>
      <c r="E14" s="265"/>
      <c r="F14" s="268"/>
      <c r="G14" s="113">
        <v>16</v>
      </c>
      <c r="H14" s="116" t="s">
        <v>360</v>
      </c>
      <c r="I14" s="140"/>
      <c r="J14" s="1">
        <v>3</v>
      </c>
      <c r="K14" s="135">
        <f t="shared" ref="K14:K20" si="3">$G14*I14*J14</f>
        <v>0</v>
      </c>
      <c r="L14" s="116" t="s">
        <v>361</v>
      </c>
      <c r="M14" s="140"/>
      <c r="N14" s="1">
        <v>1</v>
      </c>
      <c r="O14" s="135">
        <f t="shared" ref="O14:O20" si="4">$G14*M14*N14</f>
        <v>0</v>
      </c>
      <c r="P14" s="116" t="s">
        <v>362</v>
      </c>
      <c r="Q14" s="140"/>
      <c r="R14" s="1">
        <v>1</v>
      </c>
      <c r="S14" s="135">
        <f t="shared" ref="S14:S20" si="5">$G14*Q14*R14</f>
        <v>0</v>
      </c>
      <c r="T14" s="271"/>
      <c r="U14" s="141"/>
    </row>
    <row r="15" spans="1:21" ht="15" customHeight="1">
      <c r="A15" s="2" t="s">
        <v>332</v>
      </c>
      <c r="B15" s="268"/>
      <c r="C15" s="259"/>
      <c r="D15" s="265"/>
      <c r="E15" s="265"/>
      <c r="F15" s="268"/>
      <c r="G15" s="113">
        <v>16</v>
      </c>
      <c r="H15" s="116" t="s">
        <v>363</v>
      </c>
      <c r="I15" s="140"/>
      <c r="J15" s="1">
        <v>3</v>
      </c>
      <c r="K15" s="135">
        <f t="shared" si="3"/>
        <v>0</v>
      </c>
      <c r="L15" s="116" t="s">
        <v>364</v>
      </c>
      <c r="M15" s="140"/>
      <c r="N15" s="1">
        <v>1</v>
      </c>
      <c r="O15" s="135">
        <f t="shared" si="4"/>
        <v>0</v>
      </c>
      <c r="P15" s="116" t="s">
        <v>365</v>
      </c>
      <c r="Q15" s="140"/>
      <c r="R15" s="1">
        <v>1</v>
      </c>
      <c r="S15" s="135">
        <f t="shared" si="5"/>
        <v>0</v>
      </c>
      <c r="T15" s="271"/>
      <c r="U15" s="141"/>
    </row>
    <row r="16" spans="1:21" ht="15" customHeight="1">
      <c r="A16" s="2" t="s">
        <v>336</v>
      </c>
      <c r="B16" s="269"/>
      <c r="C16" s="259"/>
      <c r="D16" s="265"/>
      <c r="E16" s="265"/>
      <c r="F16" s="268"/>
      <c r="G16" s="113">
        <v>16</v>
      </c>
      <c r="H16" s="116" t="s">
        <v>366</v>
      </c>
      <c r="I16" s="140"/>
      <c r="J16" s="1">
        <v>3</v>
      </c>
      <c r="K16" s="135">
        <f t="shared" si="3"/>
        <v>0</v>
      </c>
      <c r="L16" s="116" t="s">
        <v>367</v>
      </c>
      <c r="M16" s="140"/>
      <c r="N16" s="1">
        <v>1</v>
      </c>
      <c r="O16" s="135">
        <f t="shared" si="4"/>
        <v>0</v>
      </c>
      <c r="P16" s="116" t="s">
        <v>368</v>
      </c>
      <c r="Q16" s="140"/>
      <c r="R16" s="1">
        <v>1</v>
      </c>
      <c r="S16" s="135">
        <f t="shared" si="5"/>
        <v>0</v>
      </c>
      <c r="T16" s="271"/>
      <c r="U16" s="141"/>
    </row>
    <row r="17" spans="1:21" ht="15" customHeight="1">
      <c r="A17" s="2" t="s">
        <v>340</v>
      </c>
      <c r="B17" s="267" t="s">
        <v>341</v>
      </c>
      <c r="C17" s="259"/>
      <c r="D17" s="265"/>
      <c r="E17" s="265"/>
      <c r="F17" s="268"/>
      <c r="G17" s="113">
        <v>32</v>
      </c>
      <c r="H17" s="116" t="s">
        <v>369</v>
      </c>
      <c r="I17" s="140"/>
      <c r="J17" s="1">
        <v>3</v>
      </c>
      <c r="K17" s="135">
        <f t="shared" si="3"/>
        <v>0</v>
      </c>
      <c r="L17" s="116" t="s">
        <v>370</v>
      </c>
      <c r="M17" s="140"/>
      <c r="N17" s="1">
        <v>1</v>
      </c>
      <c r="O17" s="135">
        <f t="shared" si="4"/>
        <v>0</v>
      </c>
      <c r="P17" s="116" t="s">
        <v>371</v>
      </c>
      <c r="Q17" s="140"/>
      <c r="R17" s="1">
        <v>1</v>
      </c>
      <c r="S17" s="135">
        <f t="shared" si="5"/>
        <v>0</v>
      </c>
      <c r="T17" s="271"/>
      <c r="U17" s="141"/>
    </row>
    <row r="18" spans="1:21" ht="15" customHeight="1">
      <c r="A18" s="2" t="s">
        <v>345</v>
      </c>
      <c r="B18" s="268"/>
      <c r="C18" s="259"/>
      <c r="D18" s="265"/>
      <c r="E18" s="265"/>
      <c r="F18" s="268"/>
      <c r="G18" s="113">
        <v>32</v>
      </c>
      <c r="H18" s="116" t="s">
        <v>372</v>
      </c>
      <c r="I18" s="140"/>
      <c r="J18" s="1">
        <v>3</v>
      </c>
      <c r="K18" s="135">
        <f t="shared" si="3"/>
        <v>0</v>
      </c>
      <c r="L18" s="116" t="s">
        <v>373</v>
      </c>
      <c r="M18" s="140"/>
      <c r="N18" s="1">
        <v>1</v>
      </c>
      <c r="O18" s="135">
        <f t="shared" si="4"/>
        <v>0</v>
      </c>
      <c r="P18" s="116" t="s">
        <v>374</v>
      </c>
      <c r="Q18" s="140"/>
      <c r="R18" s="1">
        <v>1</v>
      </c>
      <c r="S18" s="135">
        <f t="shared" si="5"/>
        <v>0</v>
      </c>
      <c r="T18" s="271"/>
      <c r="U18" s="141"/>
    </row>
    <row r="19" spans="1:21" ht="15" customHeight="1">
      <c r="A19" s="2" t="s">
        <v>349</v>
      </c>
      <c r="B19" s="268"/>
      <c r="C19" s="259"/>
      <c r="D19" s="265"/>
      <c r="E19" s="265"/>
      <c r="F19" s="268"/>
      <c r="G19" s="113">
        <v>32</v>
      </c>
      <c r="H19" s="116" t="s">
        <v>375</v>
      </c>
      <c r="I19" s="140"/>
      <c r="J19" s="1">
        <v>3</v>
      </c>
      <c r="K19" s="135">
        <f t="shared" si="3"/>
        <v>0</v>
      </c>
      <c r="L19" s="116" t="s">
        <v>376</v>
      </c>
      <c r="M19" s="140"/>
      <c r="N19" s="1">
        <v>1</v>
      </c>
      <c r="O19" s="135">
        <f t="shared" si="4"/>
        <v>0</v>
      </c>
      <c r="P19" s="116" t="s">
        <v>377</v>
      </c>
      <c r="Q19" s="140"/>
      <c r="R19" s="1">
        <v>1</v>
      </c>
      <c r="S19" s="135">
        <f t="shared" si="5"/>
        <v>0</v>
      </c>
      <c r="T19" s="271"/>
      <c r="U19" s="141"/>
    </row>
    <row r="20" spans="1:21" ht="15" customHeight="1">
      <c r="A20" s="2" t="s">
        <v>353</v>
      </c>
      <c r="B20" s="269"/>
      <c r="C20" s="260"/>
      <c r="D20" s="266"/>
      <c r="E20" s="266"/>
      <c r="F20" s="269"/>
      <c r="G20" s="113">
        <v>32</v>
      </c>
      <c r="H20" s="116" t="s">
        <v>378</v>
      </c>
      <c r="I20" s="140"/>
      <c r="J20" s="1">
        <v>3</v>
      </c>
      <c r="K20" s="135">
        <f t="shared" si="3"/>
        <v>0</v>
      </c>
      <c r="L20" s="116" t="s">
        <v>379</v>
      </c>
      <c r="M20" s="140"/>
      <c r="N20" s="1">
        <v>1</v>
      </c>
      <c r="O20" s="135">
        <f t="shared" si="4"/>
        <v>0</v>
      </c>
      <c r="P20" s="116" t="s">
        <v>380</v>
      </c>
      <c r="Q20" s="140"/>
      <c r="R20" s="1">
        <v>1</v>
      </c>
      <c r="S20" s="135">
        <f t="shared" si="5"/>
        <v>0</v>
      </c>
      <c r="T20" s="286"/>
      <c r="U20" s="141"/>
    </row>
    <row r="21" spans="1:21" ht="15.75" customHeight="1">
      <c r="A21" s="4" t="s">
        <v>53</v>
      </c>
      <c r="B21" s="5"/>
      <c r="C21" s="5"/>
      <c r="D21" s="5"/>
      <c r="E21" s="5"/>
      <c r="F21" s="5"/>
      <c r="G21" s="112"/>
      <c r="H21" s="115" t="s">
        <v>114</v>
      </c>
      <c r="I21" s="5"/>
      <c r="J21" s="7"/>
      <c r="K21" s="134">
        <f>SUBTOTAL(9,K22:K29)</f>
        <v>0</v>
      </c>
      <c r="L21" s="115" t="s">
        <v>115</v>
      </c>
      <c r="M21" s="5"/>
      <c r="N21" s="7"/>
      <c r="O21" s="134">
        <f>SUBTOTAL(9,O22:O29)</f>
        <v>0</v>
      </c>
      <c r="P21" s="115" t="s">
        <v>116</v>
      </c>
      <c r="Q21" s="5"/>
      <c r="R21" s="7"/>
      <c r="S21" s="134">
        <f>SUBTOTAL(9,S22:S29)</f>
        <v>0</v>
      </c>
      <c r="T21" s="270"/>
      <c r="U21" s="141"/>
    </row>
    <row r="22" spans="1:21" ht="15" customHeight="1">
      <c r="A22" s="2" t="s">
        <v>322</v>
      </c>
      <c r="B22" s="267" t="s">
        <v>323</v>
      </c>
      <c r="C22" s="258" t="s">
        <v>152</v>
      </c>
      <c r="D22" s="264" t="s">
        <v>153</v>
      </c>
      <c r="E22" s="264" t="s">
        <v>154</v>
      </c>
      <c r="F22" s="267" t="s">
        <v>324</v>
      </c>
      <c r="G22" s="113">
        <v>24</v>
      </c>
      <c r="H22" s="116" t="s">
        <v>381</v>
      </c>
      <c r="I22" s="140"/>
      <c r="J22" s="1">
        <v>3</v>
      </c>
      <c r="K22" s="135">
        <f>$G22*I22*J22</f>
        <v>0</v>
      </c>
      <c r="L22" s="116" t="s">
        <v>382</v>
      </c>
      <c r="M22" s="140"/>
      <c r="N22" s="1">
        <v>1</v>
      </c>
      <c r="O22" s="135">
        <f>$G22*M22*N22</f>
        <v>0</v>
      </c>
      <c r="P22" s="116" t="s">
        <v>383</v>
      </c>
      <c r="Q22" s="140"/>
      <c r="R22" s="1">
        <v>1</v>
      </c>
      <c r="S22" s="135">
        <f>$G22*Q22*R22</f>
        <v>0</v>
      </c>
      <c r="T22" s="271"/>
      <c r="U22" s="141"/>
    </row>
    <row r="23" spans="1:21" ht="15" customHeight="1">
      <c r="A23" s="2" t="s">
        <v>328</v>
      </c>
      <c r="B23" s="268"/>
      <c r="C23" s="259"/>
      <c r="D23" s="265"/>
      <c r="E23" s="265"/>
      <c r="F23" s="268"/>
      <c r="G23" s="113">
        <v>24</v>
      </c>
      <c r="H23" s="116" t="s">
        <v>384</v>
      </c>
      <c r="I23" s="140"/>
      <c r="J23" s="1">
        <v>3</v>
      </c>
      <c r="K23" s="135">
        <f t="shared" ref="K23:K29" si="6">$G23*I23*J23</f>
        <v>0</v>
      </c>
      <c r="L23" s="116" t="s">
        <v>385</v>
      </c>
      <c r="M23" s="140"/>
      <c r="N23" s="1">
        <v>1</v>
      </c>
      <c r="O23" s="135">
        <f t="shared" ref="O23:O29" si="7">$G23*M23*N23</f>
        <v>0</v>
      </c>
      <c r="P23" s="116" t="s">
        <v>386</v>
      </c>
      <c r="Q23" s="140"/>
      <c r="R23" s="1">
        <v>1</v>
      </c>
      <c r="S23" s="135">
        <f t="shared" ref="S23:S29" si="8">$G23*Q23*R23</f>
        <v>0</v>
      </c>
      <c r="T23" s="271"/>
      <c r="U23" s="141"/>
    </row>
    <row r="24" spans="1:21" ht="15" customHeight="1">
      <c r="A24" s="2" t="s">
        <v>332</v>
      </c>
      <c r="B24" s="268"/>
      <c r="C24" s="259"/>
      <c r="D24" s="265"/>
      <c r="E24" s="265"/>
      <c r="F24" s="268"/>
      <c r="G24" s="113">
        <v>24</v>
      </c>
      <c r="H24" s="116" t="s">
        <v>387</v>
      </c>
      <c r="I24" s="140"/>
      <c r="J24" s="1">
        <v>3</v>
      </c>
      <c r="K24" s="135">
        <f t="shared" si="6"/>
        <v>0</v>
      </c>
      <c r="L24" s="116" t="s">
        <v>388</v>
      </c>
      <c r="M24" s="140"/>
      <c r="N24" s="1">
        <v>1</v>
      </c>
      <c r="O24" s="135">
        <f t="shared" si="7"/>
        <v>0</v>
      </c>
      <c r="P24" s="116" t="s">
        <v>389</v>
      </c>
      <c r="Q24" s="140"/>
      <c r="R24" s="1">
        <v>1</v>
      </c>
      <c r="S24" s="135">
        <f t="shared" si="8"/>
        <v>0</v>
      </c>
      <c r="T24" s="271"/>
      <c r="U24" s="141"/>
    </row>
    <row r="25" spans="1:21" ht="15" customHeight="1">
      <c r="A25" s="2" t="s">
        <v>336</v>
      </c>
      <c r="B25" s="269"/>
      <c r="C25" s="259"/>
      <c r="D25" s="265"/>
      <c r="E25" s="265"/>
      <c r="F25" s="268"/>
      <c r="G25" s="113">
        <v>24</v>
      </c>
      <c r="H25" s="116" t="s">
        <v>390</v>
      </c>
      <c r="I25" s="140"/>
      <c r="J25" s="1">
        <v>3</v>
      </c>
      <c r="K25" s="135">
        <f t="shared" si="6"/>
        <v>0</v>
      </c>
      <c r="L25" s="116" t="s">
        <v>391</v>
      </c>
      <c r="M25" s="140"/>
      <c r="N25" s="1">
        <v>1</v>
      </c>
      <c r="O25" s="135">
        <f t="shared" si="7"/>
        <v>0</v>
      </c>
      <c r="P25" s="116" t="s">
        <v>392</v>
      </c>
      <c r="Q25" s="140"/>
      <c r="R25" s="1">
        <v>1</v>
      </c>
      <c r="S25" s="135">
        <f t="shared" si="8"/>
        <v>0</v>
      </c>
      <c r="T25" s="271"/>
      <c r="U25" s="141"/>
    </row>
    <row r="26" spans="1:21" ht="15" customHeight="1">
      <c r="A26" s="2" t="s">
        <v>340</v>
      </c>
      <c r="B26" s="267" t="s">
        <v>341</v>
      </c>
      <c r="C26" s="259"/>
      <c r="D26" s="265"/>
      <c r="E26" s="265"/>
      <c r="F26" s="268"/>
      <c r="G26" s="113">
        <v>48</v>
      </c>
      <c r="H26" s="116" t="s">
        <v>393</v>
      </c>
      <c r="I26" s="140"/>
      <c r="J26" s="1">
        <v>3</v>
      </c>
      <c r="K26" s="135">
        <f t="shared" si="6"/>
        <v>0</v>
      </c>
      <c r="L26" s="116" t="s">
        <v>394</v>
      </c>
      <c r="M26" s="140"/>
      <c r="N26" s="1">
        <v>1</v>
      </c>
      <c r="O26" s="135">
        <f t="shared" si="7"/>
        <v>0</v>
      </c>
      <c r="P26" s="116" t="s">
        <v>395</v>
      </c>
      <c r="Q26" s="140"/>
      <c r="R26" s="1">
        <v>1</v>
      </c>
      <c r="S26" s="135">
        <f t="shared" si="8"/>
        <v>0</v>
      </c>
      <c r="T26" s="271"/>
      <c r="U26" s="141"/>
    </row>
    <row r="27" spans="1:21" ht="15" customHeight="1">
      <c r="A27" s="2" t="s">
        <v>345</v>
      </c>
      <c r="B27" s="268"/>
      <c r="C27" s="259"/>
      <c r="D27" s="265"/>
      <c r="E27" s="265"/>
      <c r="F27" s="268"/>
      <c r="G27" s="113">
        <v>48</v>
      </c>
      <c r="H27" s="116" t="s">
        <v>396</v>
      </c>
      <c r="I27" s="140"/>
      <c r="J27" s="1">
        <v>3</v>
      </c>
      <c r="K27" s="135">
        <f t="shared" si="6"/>
        <v>0</v>
      </c>
      <c r="L27" s="116" t="s">
        <v>397</v>
      </c>
      <c r="M27" s="140"/>
      <c r="N27" s="1">
        <v>1</v>
      </c>
      <c r="O27" s="135">
        <f t="shared" si="7"/>
        <v>0</v>
      </c>
      <c r="P27" s="116" t="s">
        <v>398</v>
      </c>
      <c r="Q27" s="140"/>
      <c r="R27" s="1">
        <v>1</v>
      </c>
      <c r="S27" s="135">
        <f t="shared" si="8"/>
        <v>0</v>
      </c>
      <c r="T27" s="271"/>
      <c r="U27" s="141"/>
    </row>
    <row r="28" spans="1:21" ht="15" customHeight="1">
      <c r="A28" s="2" t="s">
        <v>349</v>
      </c>
      <c r="B28" s="268"/>
      <c r="C28" s="259"/>
      <c r="D28" s="265"/>
      <c r="E28" s="265"/>
      <c r="F28" s="268"/>
      <c r="G28" s="113">
        <v>48</v>
      </c>
      <c r="H28" s="116" t="s">
        <v>399</v>
      </c>
      <c r="I28" s="140"/>
      <c r="J28" s="1">
        <v>3</v>
      </c>
      <c r="K28" s="135">
        <f t="shared" si="6"/>
        <v>0</v>
      </c>
      <c r="L28" s="116" t="s">
        <v>400</v>
      </c>
      <c r="M28" s="140"/>
      <c r="N28" s="1">
        <v>1</v>
      </c>
      <c r="O28" s="135">
        <f t="shared" si="7"/>
        <v>0</v>
      </c>
      <c r="P28" s="116" t="s">
        <v>401</v>
      </c>
      <c r="Q28" s="140"/>
      <c r="R28" s="1">
        <v>1</v>
      </c>
      <c r="S28" s="135">
        <f t="shared" si="8"/>
        <v>0</v>
      </c>
      <c r="T28" s="271"/>
      <c r="U28" s="141"/>
    </row>
    <row r="29" spans="1:21" ht="15" customHeight="1">
      <c r="A29" s="2" t="s">
        <v>353</v>
      </c>
      <c r="B29" s="269"/>
      <c r="C29" s="260"/>
      <c r="D29" s="266"/>
      <c r="E29" s="266"/>
      <c r="F29" s="269"/>
      <c r="G29" s="113">
        <v>48</v>
      </c>
      <c r="H29" s="116" t="s">
        <v>402</v>
      </c>
      <c r="I29" s="140"/>
      <c r="J29" s="1">
        <v>3</v>
      </c>
      <c r="K29" s="135">
        <f t="shared" si="6"/>
        <v>0</v>
      </c>
      <c r="L29" s="116" t="s">
        <v>403</v>
      </c>
      <c r="M29" s="140"/>
      <c r="N29" s="1">
        <v>1</v>
      </c>
      <c r="O29" s="135">
        <f t="shared" si="7"/>
        <v>0</v>
      </c>
      <c r="P29" s="116" t="s">
        <v>404</v>
      </c>
      <c r="Q29" s="140"/>
      <c r="R29" s="1">
        <v>1</v>
      </c>
      <c r="S29" s="135">
        <f t="shared" si="8"/>
        <v>0</v>
      </c>
      <c r="T29" s="286"/>
      <c r="U29" s="141"/>
    </row>
    <row r="30" spans="1:21" ht="15.75" customHeight="1">
      <c r="A30" s="4" t="s">
        <v>57</v>
      </c>
      <c r="B30" s="5"/>
      <c r="C30" s="5"/>
      <c r="D30" s="5"/>
      <c r="E30" s="5"/>
      <c r="F30" s="5"/>
      <c r="G30" s="112"/>
      <c r="H30" s="115" t="s">
        <v>117</v>
      </c>
      <c r="I30" s="5"/>
      <c r="J30" s="7"/>
      <c r="K30" s="134">
        <f>SUBTOTAL(9,K31:K38)</f>
        <v>0</v>
      </c>
      <c r="L30" s="115" t="s">
        <v>118</v>
      </c>
      <c r="M30" s="5"/>
      <c r="N30" s="7"/>
      <c r="O30" s="134">
        <f>SUBTOTAL(9,O31:O38)</f>
        <v>0</v>
      </c>
      <c r="P30" s="115" t="s">
        <v>119</v>
      </c>
      <c r="Q30" s="5"/>
      <c r="R30" s="7"/>
      <c r="S30" s="134">
        <f>SUBTOTAL(9,S31:S38)</f>
        <v>0</v>
      </c>
      <c r="T30" s="270"/>
      <c r="U30" s="141"/>
    </row>
    <row r="31" spans="1:21" ht="15" customHeight="1">
      <c r="A31" s="2" t="s">
        <v>322</v>
      </c>
      <c r="B31" s="267" t="s">
        <v>323</v>
      </c>
      <c r="C31" s="258" t="s">
        <v>152</v>
      </c>
      <c r="D31" s="264" t="s">
        <v>153</v>
      </c>
      <c r="E31" s="264" t="s">
        <v>154</v>
      </c>
      <c r="F31" s="267" t="s">
        <v>324</v>
      </c>
      <c r="G31" s="113">
        <v>30</v>
      </c>
      <c r="H31" s="116" t="s">
        <v>405</v>
      </c>
      <c r="I31" s="140"/>
      <c r="J31" s="1">
        <v>3</v>
      </c>
      <c r="K31" s="135">
        <f>$G31*I31*J31</f>
        <v>0</v>
      </c>
      <c r="L31" s="116" t="s">
        <v>406</v>
      </c>
      <c r="M31" s="140"/>
      <c r="N31" s="1">
        <v>1</v>
      </c>
      <c r="O31" s="135">
        <f>$G31*M31*N31</f>
        <v>0</v>
      </c>
      <c r="P31" s="116" t="s">
        <v>407</v>
      </c>
      <c r="Q31" s="140"/>
      <c r="R31" s="1">
        <v>1</v>
      </c>
      <c r="S31" s="135">
        <f>$G31*Q31*R31</f>
        <v>0</v>
      </c>
      <c r="T31" s="271"/>
      <c r="U31" s="141"/>
    </row>
    <row r="32" spans="1:21" ht="15" customHeight="1">
      <c r="A32" s="2" t="s">
        <v>328</v>
      </c>
      <c r="B32" s="268"/>
      <c r="C32" s="259"/>
      <c r="D32" s="265"/>
      <c r="E32" s="265"/>
      <c r="F32" s="268"/>
      <c r="G32" s="113">
        <v>30</v>
      </c>
      <c r="H32" s="116" t="s">
        <v>408</v>
      </c>
      <c r="I32" s="140"/>
      <c r="J32" s="1">
        <v>3</v>
      </c>
      <c r="K32" s="135">
        <f t="shared" ref="K32:K38" si="9">$G32*I32*J32</f>
        <v>0</v>
      </c>
      <c r="L32" s="116" t="s">
        <v>409</v>
      </c>
      <c r="M32" s="140"/>
      <c r="N32" s="1">
        <v>1</v>
      </c>
      <c r="O32" s="135">
        <f t="shared" ref="O32:O38" si="10">$G32*M32*N32</f>
        <v>0</v>
      </c>
      <c r="P32" s="116" t="s">
        <v>410</v>
      </c>
      <c r="Q32" s="140"/>
      <c r="R32" s="1">
        <v>1</v>
      </c>
      <c r="S32" s="135">
        <f t="shared" ref="S32:S38" si="11">$G32*Q32*R32</f>
        <v>0</v>
      </c>
      <c r="T32" s="271"/>
      <c r="U32" s="141"/>
    </row>
    <row r="33" spans="1:21" ht="15" customHeight="1">
      <c r="A33" s="2" t="s">
        <v>332</v>
      </c>
      <c r="B33" s="268"/>
      <c r="C33" s="259"/>
      <c r="D33" s="265"/>
      <c r="E33" s="265"/>
      <c r="F33" s="268"/>
      <c r="G33" s="113">
        <v>30</v>
      </c>
      <c r="H33" s="116" t="s">
        <v>411</v>
      </c>
      <c r="I33" s="140"/>
      <c r="J33" s="1">
        <v>3</v>
      </c>
      <c r="K33" s="135">
        <f t="shared" si="9"/>
        <v>0</v>
      </c>
      <c r="L33" s="116" t="s">
        <v>412</v>
      </c>
      <c r="M33" s="140"/>
      <c r="N33" s="1">
        <v>1</v>
      </c>
      <c r="O33" s="135">
        <f t="shared" si="10"/>
        <v>0</v>
      </c>
      <c r="P33" s="116" t="s">
        <v>413</v>
      </c>
      <c r="Q33" s="140"/>
      <c r="R33" s="1">
        <v>1</v>
      </c>
      <c r="S33" s="135">
        <f t="shared" si="11"/>
        <v>0</v>
      </c>
      <c r="T33" s="271"/>
      <c r="U33" s="141"/>
    </row>
    <row r="34" spans="1:21" ht="15" customHeight="1">
      <c r="A34" s="2" t="s">
        <v>336</v>
      </c>
      <c r="B34" s="269"/>
      <c r="C34" s="259"/>
      <c r="D34" s="265"/>
      <c r="E34" s="265"/>
      <c r="F34" s="268"/>
      <c r="G34" s="113">
        <v>30</v>
      </c>
      <c r="H34" s="116" t="s">
        <v>414</v>
      </c>
      <c r="I34" s="140"/>
      <c r="J34" s="1">
        <v>3</v>
      </c>
      <c r="K34" s="135">
        <f t="shared" si="9"/>
        <v>0</v>
      </c>
      <c r="L34" s="116" t="s">
        <v>415</v>
      </c>
      <c r="M34" s="140"/>
      <c r="N34" s="1">
        <v>1</v>
      </c>
      <c r="O34" s="135">
        <f t="shared" si="10"/>
        <v>0</v>
      </c>
      <c r="P34" s="116" t="s">
        <v>416</v>
      </c>
      <c r="Q34" s="140"/>
      <c r="R34" s="1">
        <v>1</v>
      </c>
      <c r="S34" s="135">
        <f t="shared" si="11"/>
        <v>0</v>
      </c>
      <c r="T34" s="271"/>
      <c r="U34" s="141"/>
    </row>
    <row r="35" spans="1:21" ht="15" customHeight="1">
      <c r="A35" s="2" t="s">
        <v>340</v>
      </c>
      <c r="B35" s="267" t="s">
        <v>341</v>
      </c>
      <c r="C35" s="259"/>
      <c r="D35" s="265"/>
      <c r="E35" s="265"/>
      <c r="F35" s="268"/>
      <c r="G35" s="113">
        <v>60</v>
      </c>
      <c r="H35" s="116" t="s">
        <v>417</v>
      </c>
      <c r="I35" s="140"/>
      <c r="J35" s="1">
        <v>3</v>
      </c>
      <c r="K35" s="135">
        <f t="shared" si="9"/>
        <v>0</v>
      </c>
      <c r="L35" s="116" t="s">
        <v>418</v>
      </c>
      <c r="M35" s="140"/>
      <c r="N35" s="1">
        <v>1</v>
      </c>
      <c r="O35" s="135">
        <f t="shared" si="10"/>
        <v>0</v>
      </c>
      <c r="P35" s="116" t="s">
        <v>419</v>
      </c>
      <c r="Q35" s="140"/>
      <c r="R35" s="1">
        <v>1</v>
      </c>
      <c r="S35" s="135">
        <f t="shared" si="11"/>
        <v>0</v>
      </c>
      <c r="T35" s="271"/>
      <c r="U35" s="141"/>
    </row>
    <row r="36" spans="1:21" ht="15" customHeight="1">
      <c r="A36" s="2" t="s">
        <v>345</v>
      </c>
      <c r="B36" s="268"/>
      <c r="C36" s="259"/>
      <c r="D36" s="265"/>
      <c r="E36" s="265"/>
      <c r="F36" s="268"/>
      <c r="G36" s="113">
        <v>60</v>
      </c>
      <c r="H36" s="116" t="s">
        <v>420</v>
      </c>
      <c r="I36" s="140"/>
      <c r="J36" s="1">
        <v>3</v>
      </c>
      <c r="K36" s="135">
        <f t="shared" si="9"/>
        <v>0</v>
      </c>
      <c r="L36" s="116" t="s">
        <v>421</v>
      </c>
      <c r="M36" s="140"/>
      <c r="N36" s="1">
        <v>1</v>
      </c>
      <c r="O36" s="135">
        <f t="shared" si="10"/>
        <v>0</v>
      </c>
      <c r="P36" s="116" t="s">
        <v>422</v>
      </c>
      <c r="Q36" s="140"/>
      <c r="R36" s="1">
        <v>1</v>
      </c>
      <c r="S36" s="135">
        <f t="shared" si="11"/>
        <v>0</v>
      </c>
      <c r="T36" s="271"/>
      <c r="U36" s="141"/>
    </row>
    <row r="37" spans="1:21" ht="15" customHeight="1">
      <c r="A37" s="2" t="s">
        <v>349</v>
      </c>
      <c r="B37" s="268"/>
      <c r="C37" s="259"/>
      <c r="D37" s="265"/>
      <c r="E37" s="265"/>
      <c r="F37" s="268"/>
      <c r="G37" s="113">
        <v>60</v>
      </c>
      <c r="H37" s="116" t="s">
        <v>423</v>
      </c>
      <c r="I37" s="140"/>
      <c r="J37" s="1">
        <v>3</v>
      </c>
      <c r="K37" s="135">
        <f t="shared" si="9"/>
        <v>0</v>
      </c>
      <c r="L37" s="116" t="s">
        <v>424</v>
      </c>
      <c r="M37" s="140"/>
      <c r="N37" s="1">
        <v>1</v>
      </c>
      <c r="O37" s="135">
        <f t="shared" si="10"/>
        <v>0</v>
      </c>
      <c r="P37" s="116" t="s">
        <v>425</v>
      </c>
      <c r="Q37" s="140"/>
      <c r="R37" s="1">
        <v>1</v>
      </c>
      <c r="S37" s="135">
        <f t="shared" si="11"/>
        <v>0</v>
      </c>
      <c r="T37" s="271"/>
      <c r="U37" s="141"/>
    </row>
    <row r="38" spans="1:21" ht="15" customHeight="1">
      <c r="A38" s="2" t="s">
        <v>353</v>
      </c>
      <c r="B38" s="269"/>
      <c r="C38" s="260"/>
      <c r="D38" s="266"/>
      <c r="E38" s="266"/>
      <c r="F38" s="269"/>
      <c r="G38" s="113">
        <v>60</v>
      </c>
      <c r="H38" s="116" t="s">
        <v>426</v>
      </c>
      <c r="I38" s="140"/>
      <c r="J38" s="1">
        <v>3</v>
      </c>
      <c r="K38" s="135">
        <f t="shared" si="9"/>
        <v>0</v>
      </c>
      <c r="L38" s="116" t="s">
        <v>427</v>
      </c>
      <c r="M38" s="140"/>
      <c r="N38" s="1">
        <v>1</v>
      </c>
      <c r="O38" s="135">
        <f t="shared" si="10"/>
        <v>0</v>
      </c>
      <c r="P38" s="116" t="s">
        <v>428</v>
      </c>
      <c r="Q38" s="140"/>
      <c r="R38" s="1">
        <v>1</v>
      </c>
      <c r="S38" s="135">
        <f t="shared" si="11"/>
        <v>0</v>
      </c>
      <c r="T38" s="286"/>
      <c r="U38" s="141"/>
    </row>
    <row r="39" spans="1:21" ht="15.75" customHeight="1">
      <c r="A39" s="4" t="s">
        <v>61</v>
      </c>
      <c r="B39" s="5"/>
      <c r="C39" s="5"/>
      <c r="D39" s="5"/>
      <c r="E39" s="5"/>
      <c r="F39" s="5"/>
      <c r="G39" s="112"/>
      <c r="H39" s="115" t="s">
        <v>120</v>
      </c>
      <c r="I39" s="5"/>
      <c r="J39" s="7"/>
      <c r="K39" s="134">
        <f>SUBTOTAL(9,K40:K47)</f>
        <v>0</v>
      </c>
      <c r="L39" s="115" t="s">
        <v>121</v>
      </c>
      <c r="M39" s="5"/>
      <c r="N39" s="7"/>
      <c r="O39" s="134">
        <f>SUBTOTAL(9,O40:O47)</f>
        <v>0</v>
      </c>
      <c r="P39" s="115" t="s">
        <v>122</v>
      </c>
      <c r="Q39" s="5"/>
      <c r="R39" s="7"/>
      <c r="S39" s="134">
        <f>SUBTOTAL(9,S40:S47)</f>
        <v>0</v>
      </c>
      <c r="T39" s="270"/>
      <c r="U39" s="141"/>
    </row>
    <row r="40" spans="1:21" ht="15" customHeight="1">
      <c r="A40" s="2" t="s">
        <v>322</v>
      </c>
      <c r="B40" s="267" t="s">
        <v>323</v>
      </c>
      <c r="C40" s="258" t="s">
        <v>152</v>
      </c>
      <c r="D40" s="264" t="s">
        <v>153</v>
      </c>
      <c r="E40" s="264" t="s">
        <v>154</v>
      </c>
      <c r="F40" s="267" t="s">
        <v>324</v>
      </c>
      <c r="G40" s="113">
        <v>6</v>
      </c>
      <c r="H40" s="116" t="s">
        <v>429</v>
      </c>
      <c r="I40" s="140"/>
      <c r="J40" s="1">
        <v>3</v>
      </c>
      <c r="K40" s="135">
        <f>$G40*I40*J40</f>
        <v>0</v>
      </c>
      <c r="L40" s="116" t="s">
        <v>430</v>
      </c>
      <c r="M40" s="140"/>
      <c r="N40" s="1">
        <v>1</v>
      </c>
      <c r="O40" s="135">
        <f>$G40*M40*N40</f>
        <v>0</v>
      </c>
      <c r="P40" s="116" t="s">
        <v>431</v>
      </c>
      <c r="Q40" s="140"/>
      <c r="R40" s="1">
        <v>1</v>
      </c>
      <c r="S40" s="135">
        <f>$G40*Q40*R40</f>
        <v>0</v>
      </c>
      <c r="T40" s="271"/>
      <c r="U40" s="141"/>
    </row>
    <row r="41" spans="1:21" ht="15" customHeight="1">
      <c r="A41" s="2" t="s">
        <v>328</v>
      </c>
      <c r="B41" s="268"/>
      <c r="C41" s="259"/>
      <c r="D41" s="265"/>
      <c r="E41" s="265"/>
      <c r="F41" s="268"/>
      <c r="G41" s="113">
        <v>6</v>
      </c>
      <c r="H41" s="116" t="s">
        <v>432</v>
      </c>
      <c r="I41" s="140"/>
      <c r="J41" s="1">
        <v>3</v>
      </c>
      <c r="K41" s="135">
        <f t="shared" ref="K41:K47" si="12">$G41*I41*J41</f>
        <v>0</v>
      </c>
      <c r="L41" s="116" t="s">
        <v>433</v>
      </c>
      <c r="M41" s="140"/>
      <c r="N41" s="1">
        <v>1</v>
      </c>
      <c r="O41" s="135">
        <f t="shared" ref="O41:O47" si="13">$G41*M41*N41</f>
        <v>0</v>
      </c>
      <c r="P41" s="116" t="s">
        <v>434</v>
      </c>
      <c r="Q41" s="140"/>
      <c r="R41" s="1">
        <v>1</v>
      </c>
      <c r="S41" s="135">
        <f t="shared" ref="S41:S47" si="14">$G41*Q41*R41</f>
        <v>0</v>
      </c>
      <c r="T41" s="271"/>
      <c r="U41" s="141"/>
    </row>
    <row r="42" spans="1:21" ht="15" customHeight="1">
      <c r="A42" s="2" t="s">
        <v>332</v>
      </c>
      <c r="B42" s="268"/>
      <c r="C42" s="259"/>
      <c r="D42" s="265"/>
      <c r="E42" s="265"/>
      <c r="F42" s="268"/>
      <c r="G42" s="113">
        <v>6</v>
      </c>
      <c r="H42" s="116" t="s">
        <v>435</v>
      </c>
      <c r="I42" s="140"/>
      <c r="J42" s="1">
        <v>3</v>
      </c>
      <c r="K42" s="135">
        <f t="shared" si="12"/>
        <v>0</v>
      </c>
      <c r="L42" s="116" t="s">
        <v>436</v>
      </c>
      <c r="M42" s="140"/>
      <c r="N42" s="1">
        <v>1</v>
      </c>
      <c r="O42" s="135">
        <f t="shared" si="13"/>
        <v>0</v>
      </c>
      <c r="P42" s="116" t="s">
        <v>437</v>
      </c>
      <c r="Q42" s="140"/>
      <c r="R42" s="1">
        <v>1</v>
      </c>
      <c r="S42" s="135">
        <f t="shared" si="14"/>
        <v>0</v>
      </c>
      <c r="T42" s="271"/>
      <c r="U42" s="141"/>
    </row>
    <row r="43" spans="1:21" ht="15" customHeight="1">
      <c r="A43" s="2" t="s">
        <v>336</v>
      </c>
      <c r="B43" s="269"/>
      <c r="C43" s="259"/>
      <c r="D43" s="265"/>
      <c r="E43" s="265"/>
      <c r="F43" s="268"/>
      <c r="G43" s="113">
        <v>6</v>
      </c>
      <c r="H43" s="116" t="s">
        <v>438</v>
      </c>
      <c r="I43" s="140"/>
      <c r="J43" s="1">
        <v>3</v>
      </c>
      <c r="K43" s="135">
        <f t="shared" si="12"/>
        <v>0</v>
      </c>
      <c r="L43" s="116" t="s">
        <v>439</v>
      </c>
      <c r="M43" s="140"/>
      <c r="N43" s="1">
        <v>1</v>
      </c>
      <c r="O43" s="135">
        <f t="shared" si="13"/>
        <v>0</v>
      </c>
      <c r="P43" s="116" t="s">
        <v>440</v>
      </c>
      <c r="Q43" s="140"/>
      <c r="R43" s="1">
        <v>1</v>
      </c>
      <c r="S43" s="135">
        <f t="shared" si="14"/>
        <v>0</v>
      </c>
      <c r="T43" s="271"/>
      <c r="U43" s="141"/>
    </row>
    <row r="44" spans="1:21" ht="15" customHeight="1">
      <c r="A44" s="2" t="s">
        <v>340</v>
      </c>
      <c r="B44" s="267" t="s">
        <v>341</v>
      </c>
      <c r="C44" s="259"/>
      <c r="D44" s="265"/>
      <c r="E44" s="265"/>
      <c r="F44" s="268"/>
      <c r="G44" s="113">
        <v>12</v>
      </c>
      <c r="H44" s="116" t="s">
        <v>441</v>
      </c>
      <c r="I44" s="140"/>
      <c r="J44" s="1">
        <v>3</v>
      </c>
      <c r="K44" s="135">
        <f t="shared" si="12"/>
        <v>0</v>
      </c>
      <c r="L44" s="116" t="s">
        <v>442</v>
      </c>
      <c r="M44" s="140"/>
      <c r="N44" s="1">
        <v>1</v>
      </c>
      <c r="O44" s="135">
        <f t="shared" si="13"/>
        <v>0</v>
      </c>
      <c r="P44" s="116" t="s">
        <v>443</v>
      </c>
      <c r="Q44" s="140"/>
      <c r="R44" s="1">
        <v>1</v>
      </c>
      <c r="S44" s="135">
        <f t="shared" si="14"/>
        <v>0</v>
      </c>
      <c r="T44" s="271"/>
      <c r="U44" s="141"/>
    </row>
    <row r="45" spans="1:21" ht="15" customHeight="1">
      <c r="A45" s="2" t="s">
        <v>345</v>
      </c>
      <c r="B45" s="268"/>
      <c r="C45" s="259"/>
      <c r="D45" s="265"/>
      <c r="E45" s="265"/>
      <c r="F45" s="268"/>
      <c r="G45" s="113">
        <v>12</v>
      </c>
      <c r="H45" s="116" t="s">
        <v>444</v>
      </c>
      <c r="I45" s="140"/>
      <c r="J45" s="1">
        <v>3</v>
      </c>
      <c r="K45" s="135">
        <f t="shared" si="12"/>
        <v>0</v>
      </c>
      <c r="L45" s="116" t="s">
        <v>445</v>
      </c>
      <c r="M45" s="140"/>
      <c r="N45" s="1">
        <v>1</v>
      </c>
      <c r="O45" s="135">
        <f t="shared" si="13"/>
        <v>0</v>
      </c>
      <c r="P45" s="116" t="s">
        <v>446</v>
      </c>
      <c r="Q45" s="140"/>
      <c r="R45" s="1">
        <v>1</v>
      </c>
      <c r="S45" s="135">
        <f t="shared" si="14"/>
        <v>0</v>
      </c>
      <c r="T45" s="271"/>
      <c r="U45" s="141"/>
    </row>
    <row r="46" spans="1:21" ht="15" customHeight="1">
      <c r="A46" s="2" t="s">
        <v>349</v>
      </c>
      <c r="B46" s="268"/>
      <c r="C46" s="259"/>
      <c r="D46" s="265"/>
      <c r="E46" s="265"/>
      <c r="F46" s="268"/>
      <c r="G46" s="113">
        <v>12</v>
      </c>
      <c r="H46" s="116" t="s">
        <v>447</v>
      </c>
      <c r="I46" s="140"/>
      <c r="J46" s="1">
        <v>3</v>
      </c>
      <c r="K46" s="135">
        <f t="shared" si="12"/>
        <v>0</v>
      </c>
      <c r="L46" s="116" t="s">
        <v>448</v>
      </c>
      <c r="M46" s="140"/>
      <c r="N46" s="1">
        <v>1</v>
      </c>
      <c r="O46" s="135">
        <f t="shared" si="13"/>
        <v>0</v>
      </c>
      <c r="P46" s="116" t="s">
        <v>449</v>
      </c>
      <c r="Q46" s="140"/>
      <c r="R46" s="1">
        <v>1</v>
      </c>
      <c r="S46" s="135">
        <f t="shared" si="14"/>
        <v>0</v>
      </c>
      <c r="T46" s="271"/>
      <c r="U46" s="141"/>
    </row>
    <row r="47" spans="1:21" ht="15" customHeight="1">
      <c r="A47" s="2" t="s">
        <v>353</v>
      </c>
      <c r="B47" s="269"/>
      <c r="C47" s="260"/>
      <c r="D47" s="266"/>
      <c r="E47" s="266"/>
      <c r="F47" s="269"/>
      <c r="G47" s="113">
        <v>12</v>
      </c>
      <c r="H47" s="116" t="s">
        <v>450</v>
      </c>
      <c r="I47" s="140"/>
      <c r="J47" s="1">
        <v>3</v>
      </c>
      <c r="K47" s="135">
        <f t="shared" si="12"/>
        <v>0</v>
      </c>
      <c r="L47" s="116" t="s">
        <v>451</v>
      </c>
      <c r="M47" s="140"/>
      <c r="N47" s="1">
        <v>1</v>
      </c>
      <c r="O47" s="135">
        <f t="shared" si="13"/>
        <v>0</v>
      </c>
      <c r="P47" s="116" t="s">
        <v>452</v>
      </c>
      <c r="Q47" s="140"/>
      <c r="R47" s="1">
        <v>1</v>
      </c>
      <c r="S47" s="135">
        <f t="shared" si="14"/>
        <v>0</v>
      </c>
      <c r="T47" s="286"/>
      <c r="U47" s="141"/>
    </row>
    <row r="48" spans="1:21" ht="15.75" customHeight="1">
      <c r="A48" s="4" t="s">
        <v>65</v>
      </c>
      <c r="B48" s="5"/>
      <c r="C48" s="5"/>
      <c r="D48" s="5"/>
      <c r="E48" s="5"/>
      <c r="F48" s="5"/>
      <c r="G48" s="112"/>
      <c r="H48" s="115" t="s">
        <v>123</v>
      </c>
      <c r="I48" s="5"/>
      <c r="J48" s="7"/>
      <c r="K48" s="134">
        <f>SUBTOTAL(9,K49:K56)</f>
        <v>0</v>
      </c>
      <c r="L48" s="115" t="s">
        <v>124</v>
      </c>
      <c r="M48" s="5"/>
      <c r="N48" s="7"/>
      <c r="O48" s="134">
        <f>SUBTOTAL(9,O49:O56)</f>
        <v>0</v>
      </c>
      <c r="P48" s="115" t="s">
        <v>125</v>
      </c>
      <c r="Q48" s="5"/>
      <c r="R48" s="7"/>
      <c r="S48" s="134">
        <f>SUBTOTAL(9,S49:S56)</f>
        <v>0</v>
      </c>
      <c r="T48" s="270"/>
      <c r="U48" s="141"/>
    </row>
    <row r="49" spans="1:21" ht="15" customHeight="1">
      <c r="A49" s="2" t="s">
        <v>322</v>
      </c>
      <c r="B49" s="267" t="s">
        <v>323</v>
      </c>
      <c r="C49" s="258" t="s">
        <v>152</v>
      </c>
      <c r="D49" s="264" t="s">
        <v>153</v>
      </c>
      <c r="E49" s="264" t="s">
        <v>154</v>
      </c>
      <c r="F49" s="267" t="s">
        <v>324</v>
      </c>
      <c r="G49" s="113">
        <v>10</v>
      </c>
      <c r="H49" s="116" t="s">
        <v>453</v>
      </c>
      <c r="I49" s="140"/>
      <c r="J49" s="1">
        <v>3</v>
      </c>
      <c r="K49" s="135">
        <f>$G49*I49*J49</f>
        <v>0</v>
      </c>
      <c r="L49" s="116" t="s">
        <v>454</v>
      </c>
      <c r="M49" s="140"/>
      <c r="N49" s="1">
        <v>1</v>
      </c>
      <c r="O49" s="135">
        <f>$G49*M49*N49</f>
        <v>0</v>
      </c>
      <c r="P49" s="116" t="s">
        <v>455</v>
      </c>
      <c r="Q49" s="140"/>
      <c r="R49" s="1">
        <v>1</v>
      </c>
      <c r="S49" s="135">
        <f>$G49*Q49*R49</f>
        <v>0</v>
      </c>
      <c r="T49" s="271"/>
      <c r="U49" s="141"/>
    </row>
    <row r="50" spans="1:21" ht="15" customHeight="1">
      <c r="A50" s="2" t="s">
        <v>328</v>
      </c>
      <c r="B50" s="268"/>
      <c r="C50" s="259"/>
      <c r="D50" s="265"/>
      <c r="E50" s="265"/>
      <c r="F50" s="268"/>
      <c r="G50" s="113">
        <v>10</v>
      </c>
      <c r="H50" s="116" t="s">
        <v>456</v>
      </c>
      <c r="I50" s="140"/>
      <c r="J50" s="1">
        <v>3</v>
      </c>
      <c r="K50" s="135">
        <f t="shared" ref="K50:K56" si="15">$G50*I50*J50</f>
        <v>0</v>
      </c>
      <c r="L50" s="116" t="s">
        <v>457</v>
      </c>
      <c r="M50" s="140"/>
      <c r="N50" s="1">
        <v>1</v>
      </c>
      <c r="O50" s="135">
        <f t="shared" ref="O50:O56" si="16">$G50*M50*N50</f>
        <v>0</v>
      </c>
      <c r="P50" s="116" t="s">
        <v>458</v>
      </c>
      <c r="Q50" s="140"/>
      <c r="R50" s="1">
        <v>1</v>
      </c>
      <c r="S50" s="135">
        <f t="shared" ref="S50:S56" si="17">$G50*Q50*R50</f>
        <v>0</v>
      </c>
      <c r="T50" s="271"/>
      <c r="U50" s="141"/>
    </row>
    <row r="51" spans="1:21" ht="15" customHeight="1">
      <c r="A51" s="2" t="s">
        <v>332</v>
      </c>
      <c r="B51" s="268"/>
      <c r="C51" s="259"/>
      <c r="D51" s="265"/>
      <c r="E51" s="265"/>
      <c r="F51" s="268"/>
      <c r="G51" s="113">
        <v>10</v>
      </c>
      <c r="H51" s="116" t="s">
        <v>459</v>
      </c>
      <c r="I51" s="140"/>
      <c r="J51" s="1">
        <v>3</v>
      </c>
      <c r="K51" s="135">
        <f t="shared" si="15"/>
        <v>0</v>
      </c>
      <c r="L51" s="116" t="s">
        <v>460</v>
      </c>
      <c r="M51" s="140"/>
      <c r="N51" s="1">
        <v>1</v>
      </c>
      <c r="O51" s="135">
        <f t="shared" si="16"/>
        <v>0</v>
      </c>
      <c r="P51" s="116" t="s">
        <v>461</v>
      </c>
      <c r="Q51" s="140"/>
      <c r="R51" s="1">
        <v>1</v>
      </c>
      <c r="S51" s="135">
        <f t="shared" si="17"/>
        <v>0</v>
      </c>
      <c r="T51" s="271"/>
      <c r="U51" s="141"/>
    </row>
    <row r="52" spans="1:21" ht="15" customHeight="1">
      <c r="A52" s="2" t="s">
        <v>336</v>
      </c>
      <c r="B52" s="269"/>
      <c r="C52" s="259"/>
      <c r="D52" s="265"/>
      <c r="E52" s="265"/>
      <c r="F52" s="268"/>
      <c r="G52" s="113">
        <v>10</v>
      </c>
      <c r="H52" s="116" t="s">
        <v>462</v>
      </c>
      <c r="I52" s="140"/>
      <c r="J52" s="1">
        <v>3</v>
      </c>
      <c r="K52" s="135">
        <f t="shared" si="15"/>
        <v>0</v>
      </c>
      <c r="L52" s="116" t="s">
        <v>463</v>
      </c>
      <c r="M52" s="140"/>
      <c r="N52" s="1">
        <v>1</v>
      </c>
      <c r="O52" s="135">
        <f t="shared" si="16"/>
        <v>0</v>
      </c>
      <c r="P52" s="116" t="s">
        <v>464</v>
      </c>
      <c r="Q52" s="140"/>
      <c r="R52" s="1">
        <v>1</v>
      </c>
      <c r="S52" s="135">
        <f t="shared" si="17"/>
        <v>0</v>
      </c>
      <c r="T52" s="271"/>
      <c r="U52" s="141"/>
    </row>
    <row r="53" spans="1:21" ht="15" customHeight="1">
      <c r="A53" s="2" t="s">
        <v>340</v>
      </c>
      <c r="B53" s="267" t="s">
        <v>341</v>
      </c>
      <c r="C53" s="259"/>
      <c r="D53" s="265"/>
      <c r="E53" s="265"/>
      <c r="F53" s="268"/>
      <c r="G53" s="113">
        <v>20</v>
      </c>
      <c r="H53" s="116" t="s">
        <v>465</v>
      </c>
      <c r="I53" s="140"/>
      <c r="J53" s="1">
        <v>3</v>
      </c>
      <c r="K53" s="135">
        <f t="shared" si="15"/>
        <v>0</v>
      </c>
      <c r="L53" s="116" t="s">
        <v>466</v>
      </c>
      <c r="M53" s="140"/>
      <c r="N53" s="1">
        <v>1</v>
      </c>
      <c r="O53" s="135">
        <f t="shared" si="16"/>
        <v>0</v>
      </c>
      <c r="P53" s="116" t="s">
        <v>467</v>
      </c>
      <c r="Q53" s="140"/>
      <c r="R53" s="1">
        <v>1</v>
      </c>
      <c r="S53" s="135">
        <f t="shared" si="17"/>
        <v>0</v>
      </c>
      <c r="T53" s="271"/>
      <c r="U53" s="141"/>
    </row>
    <row r="54" spans="1:21" ht="15" customHeight="1">
      <c r="A54" s="2" t="s">
        <v>345</v>
      </c>
      <c r="B54" s="268"/>
      <c r="C54" s="259"/>
      <c r="D54" s="265"/>
      <c r="E54" s="265"/>
      <c r="F54" s="268"/>
      <c r="G54" s="113">
        <v>20</v>
      </c>
      <c r="H54" s="116" t="s">
        <v>468</v>
      </c>
      <c r="I54" s="140"/>
      <c r="J54" s="1">
        <v>3</v>
      </c>
      <c r="K54" s="135">
        <f t="shared" si="15"/>
        <v>0</v>
      </c>
      <c r="L54" s="116" t="s">
        <v>469</v>
      </c>
      <c r="M54" s="140"/>
      <c r="N54" s="1">
        <v>1</v>
      </c>
      <c r="O54" s="135">
        <f t="shared" si="16"/>
        <v>0</v>
      </c>
      <c r="P54" s="116" t="s">
        <v>470</v>
      </c>
      <c r="Q54" s="140"/>
      <c r="R54" s="1">
        <v>1</v>
      </c>
      <c r="S54" s="135">
        <f t="shared" si="17"/>
        <v>0</v>
      </c>
      <c r="T54" s="271"/>
      <c r="U54" s="141"/>
    </row>
    <row r="55" spans="1:21" ht="15" customHeight="1">
      <c r="A55" s="2" t="s">
        <v>349</v>
      </c>
      <c r="B55" s="268"/>
      <c r="C55" s="259"/>
      <c r="D55" s="265"/>
      <c r="E55" s="265"/>
      <c r="F55" s="268"/>
      <c r="G55" s="113">
        <v>20</v>
      </c>
      <c r="H55" s="116" t="s">
        <v>471</v>
      </c>
      <c r="I55" s="140"/>
      <c r="J55" s="1">
        <v>3</v>
      </c>
      <c r="K55" s="135">
        <f t="shared" si="15"/>
        <v>0</v>
      </c>
      <c r="L55" s="116" t="s">
        <v>472</v>
      </c>
      <c r="M55" s="140"/>
      <c r="N55" s="1">
        <v>1</v>
      </c>
      <c r="O55" s="135">
        <f t="shared" si="16"/>
        <v>0</v>
      </c>
      <c r="P55" s="116" t="s">
        <v>473</v>
      </c>
      <c r="Q55" s="140"/>
      <c r="R55" s="1">
        <v>1</v>
      </c>
      <c r="S55" s="135">
        <f t="shared" si="17"/>
        <v>0</v>
      </c>
      <c r="T55" s="271"/>
      <c r="U55" s="141"/>
    </row>
    <row r="56" spans="1:21" ht="15" customHeight="1">
      <c r="A56" s="2" t="s">
        <v>353</v>
      </c>
      <c r="B56" s="269"/>
      <c r="C56" s="260"/>
      <c r="D56" s="266"/>
      <c r="E56" s="266"/>
      <c r="F56" s="269"/>
      <c r="G56" s="113">
        <v>20</v>
      </c>
      <c r="H56" s="116" t="s">
        <v>474</v>
      </c>
      <c r="I56" s="140"/>
      <c r="J56" s="1">
        <v>3</v>
      </c>
      <c r="K56" s="135">
        <f t="shared" si="15"/>
        <v>0</v>
      </c>
      <c r="L56" s="116" t="s">
        <v>475</v>
      </c>
      <c r="M56" s="140"/>
      <c r="N56" s="1">
        <v>1</v>
      </c>
      <c r="O56" s="135">
        <f t="shared" si="16"/>
        <v>0</v>
      </c>
      <c r="P56" s="116" t="s">
        <v>476</v>
      </c>
      <c r="Q56" s="140"/>
      <c r="R56" s="1">
        <v>1</v>
      </c>
      <c r="S56" s="135">
        <f t="shared" si="17"/>
        <v>0</v>
      </c>
      <c r="T56" s="286"/>
      <c r="U56" s="141"/>
    </row>
    <row r="57" spans="1:21" ht="15.75" customHeight="1">
      <c r="A57" s="4" t="s">
        <v>69</v>
      </c>
      <c r="B57" s="5"/>
      <c r="C57" s="5"/>
      <c r="D57" s="5"/>
      <c r="E57" s="5"/>
      <c r="F57" s="5"/>
      <c r="G57" s="112"/>
      <c r="H57" s="115" t="s">
        <v>126</v>
      </c>
      <c r="I57" s="5"/>
      <c r="J57" s="7"/>
      <c r="K57" s="134">
        <f>SUBTOTAL(9,K58:K65)</f>
        <v>0</v>
      </c>
      <c r="L57" s="115" t="s">
        <v>127</v>
      </c>
      <c r="M57" s="5"/>
      <c r="N57" s="7"/>
      <c r="O57" s="134">
        <f>SUBTOTAL(9,O58:O65)</f>
        <v>0</v>
      </c>
      <c r="P57" s="115" t="s">
        <v>128</v>
      </c>
      <c r="Q57" s="5"/>
      <c r="R57" s="7"/>
      <c r="S57" s="134">
        <f>SUBTOTAL(9,S58:S65)</f>
        <v>0</v>
      </c>
      <c r="T57" s="270"/>
      <c r="U57" s="141"/>
    </row>
    <row r="58" spans="1:21" ht="15" customHeight="1">
      <c r="A58" s="2" t="s">
        <v>322</v>
      </c>
      <c r="B58" s="267" t="s">
        <v>323</v>
      </c>
      <c r="C58" s="258" t="s">
        <v>152</v>
      </c>
      <c r="D58" s="264" t="s">
        <v>153</v>
      </c>
      <c r="E58" s="264" t="s">
        <v>154</v>
      </c>
      <c r="F58" s="267" t="s">
        <v>324</v>
      </c>
      <c r="G58" s="113">
        <v>8</v>
      </c>
      <c r="H58" s="116" t="s">
        <v>477</v>
      </c>
      <c r="I58" s="140"/>
      <c r="J58" s="1">
        <v>3</v>
      </c>
      <c r="K58" s="135">
        <f>$G58*I58*J58</f>
        <v>0</v>
      </c>
      <c r="L58" s="116" t="s">
        <v>478</v>
      </c>
      <c r="M58" s="140"/>
      <c r="N58" s="1">
        <v>1</v>
      </c>
      <c r="O58" s="135">
        <f>$G58*M58*N58</f>
        <v>0</v>
      </c>
      <c r="P58" s="116" t="s">
        <v>479</v>
      </c>
      <c r="Q58" s="140"/>
      <c r="R58" s="1">
        <v>1</v>
      </c>
      <c r="S58" s="135">
        <f>$G58*Q58*R58</f>
        <v>0</v>
      </c>
      <c r="T58" s="271"/>
      <c r="U58" s="141"/>
    </row>
    <row r="59" spans="1:21" ht="15" customHeight="1">
      <c r="A59" s="2" t="s">
        <v>328</v>
      </c>
      <c r="B59" s="268"/>
      <c r="C59" s="259"/>
      <c r="D59" s="265"/>
      <c r="E59" s="265"/>
      <c r="F59" s="268"/>
      <c r="G59" s="113">
        <v>8</v>
      </c>
      <c r="H59" s="116" t="s">
        <v>480</v>
      </c>
      <c r="I59" s="140"/>
      <c r="J59" s="1">
        <v>3</v>
      </c>
      <c r="K59" s="135">
        <f t="shared" ref="K59:K65" si="18">$G59*I59*J59</f>
        <v>0</v>
      </c>
      <c r="L59" s="116" t="s">
        <v>481</v>
      </c>
      <c r="M59" s="140"/>
      <c r="N59" s="1">
        <v>1</v>
      </c>
      <c r="O59" s="135">
        <f t="shared" ref="O59:O65" si="19">$G59*M59*N59</f>
        <v>0</v>
      </c>
      <c r="P59" s="116" t="s">
        <v>482</v>
      </c>
      <c r="Q59" s="140"/>
      <c r="R59" s="1">
        <v>1</v>
      </c>
      <c r="S59" s="135">
        <f t="shared" ref="S59:S65" si="20">$G59*Q59*R59</f>
        <v>0</v>
      </c>
      <c r="T59" s="271"/>
      <c r="U59" s="141"/>
    </row>
    <row r="60" spans="1:21" ht="15" customHeight="1">
      <c r="A60" s="2" t="s">
        <v>332</v>
      </c>
      <c r="B60" s="268"/>
      <c r="C60" s="259"/>
      <c r="D60" s="265"/>
      <c r="E60" s="265"/>
      <c r="F60" s="268"/>
      <c r="G60" s="113">
        <v>8</v>
      </c>
      <c r="H60" s="116" t="s">
        <v>483</v>
      </c>
      <c r="I60" s="140"/>
      <c r="J60" s="1">
        <v>3</v>
      </c>
      <c r="K60" s="135">
        <f t="shared" si="18"/>
        <v>0</v>
      </c>
      <c r="L60" s="116" t="s">
        <v>484</v>
      </c>
      <c r="M60" s="140"/>
      <c r="N60" s="1">
        <v>1</v>
      </c>
      <c r="O60" s="135">
        <f t="shared" si="19"/>
        <v>0</v>
      </c>
      <c r="P60" s="116" t="s">
        <v>485</v>
      </c>
      <c r="Q60" s="140"/>
      <c r="R60" s="1">
        <v>1</v>
      </c>
      <c r="S60" s="135">
        <f t="shared" si="20"/>
        <v>0</v>
      </c>
      <c r="T60" s="271"/>
      <c r="U60" s="141"/>
    </row>
    <row r="61" spans="1:21" ht="15" customHeight="1">
      <c r="A61" s="2" t="s">
        <v>336</v>
      </c>
      <c r="B61" s="269"/>
      <c r="C61" s="259"/>
      <c r="D61" s="265"/>
      <c r="E61" s="265"/>
      <c r="F61" s="268"/>
      <c r="G61" s="113">
        <v>8</v>
      </c>
      <c r="H61" s="116" t="s">
        <v>486</v>
      </c>
      <c r="I61" s="140"/>
      <c r="J61" s="1">
        <v>3</v>
      </c>
      <c r="K61" s="135">
        <f t="shared" si="18"/>
        <v>0</v>
      </c>
      <c r="L61" s="116" t="s">
        <v>487</v>
      </c>
      <c r="M61" s="140"/>
      <c r="N61" s="1">
        <v>1</v>
      </c>
      <c r="O61" s="135">
        <f t="shared" si="19"/>
        <v>0</v>
      </c>
      <c r="P61" s="116" t="s">
        <v>488</v>
      </c>
      <c r="Q61" s="140"/>
      <c r="R61" s="1">
        <v>1</v>
      </c>
      <c r="S61" s="135">
        <f t="shared" si="20"/>
        <v>0</v>
      </c>
      <c r="T61" s="271"/>
      <c r="U61" s="141"/>
    </row>
    <row r="62" spans="1:21" ht="15" customHeight="1">
      <c r="A62" s="2" t="s">
        <v>340</v>
      </c>
      <c r="B62" s="267" t="s">
        <v>341</v>
      </c>
      <c r="C62" s="259"/>
      <c r="D62" s="265"/>
      <c r="E62" s="265"/>
      <c r="F62" s="268"/>
      <c r="G62" s="113">
        <v>16</v>
      </c>
      <c r="H62" s="116" t="s">
        <v>489</v>
      </c>
      <c r="I62" s="140"/>
      <c r="J62" s="1">
        <v>3</v>
      </c>
      <c r="K62" s="135">
        <f t="shared" si="18"/>
        <v>0</v>
      </c>
      <c r="L62" s="116" t="s">
        <v>490</v>
      </c>
      <c r="M62" s="140"/>
      <c r="N62" s="1">
        <v>1</v>
      </c>
      <c r="O62" s="135">
        <f t="shared" si="19"/>
        <v>0</v>
      </c>
      <c r="P62" s="116" t="s">
        <v>491</v>
      </c>
      <c r="Q62" s="140"/>
      <c r="R62" s="1">
        <v>1</v>
      </c>
      <c r="S62" s="135">
        <f t="shared" si="20"/>
        <v>0</v>
      </c>
      <c r="T62" s="271"/>
      <c r="U62" s="141"/>
    </row>
    <row r="63" spans="1:21" ht="15" customHeight="1">
      <c r="A63" s="2" t="s">
        <v>345</v>
      </c>
      <c r="B63" s="268"/>
      <c r="C63" s="259"/>
      <c r="D63" s="265"/>
      <c r="E63" s="265"/>
      <c r="F63" s="268"/>
      <c r="G63" s="113">
        <v>16</v>
      </c>
      <c r="H63" s="116" t="s">
        <v>492</v>
      </c>
      <c r="I63" s="140"/>
      <c r="J63" s="1">
        <v>3</v>
      </c>
      <c r="K63" s="135">
        <f t="shared" si="18"/>
        <v>0</v>
      </c>
      <c r="L63" s="116" t="s">
        <v>493</v>
      </c>
      <c r="M63" s="140"/>
      <c r="N63" s="1">
        <v>1</v>
      </c>
      <c r="O63" s="135">
        <f t="shared" si="19"/>
        <v>0</v>
      </c>
      <c r="P63" s="116" t="s">
        <v>494</v>
      </c>
      <c r="Q63" s="140"/>
      <c r="R63" s="1">
        <v>1</v>
      </c>
      <c r="S63" s="135">
        <f t="shared" si="20"/>
        <v>0</v>
      </c>
      <c r="T63" s="271"/>
      <c r="U63" s="141"/>
    </row>
    <row r="64" spans="1:21" ht="15" customHeight="1">
      <c r="A64" s="2" t="s">
        <v>349</v>
      </c>
      <c r="B64" s="268"/>
      <c r="C64" s="259"/>
      <c r="D64" s="265"/>
      <c r="E64" s="265"/>
      <c r="F64" s="268"/>
      <c r="G64" s="113">
        <v>16</v>
      </c>
      <c r="H64" s="116" t="s">
        <v>495</v>
      </c>
      <c r="I64" s="140"/>
      <c r="J64" s="1">
        <v>3</v>
      </c>
      <c r="K64" s="135">
        <f t="shared" si="18"/>
        <v>0</v>
      </c>
      <c r="L64" s="116" t="s">
        <v>496</v>
      </c>
      <c r="M64" s="140"/>
      <c r="N64" s="1">
        <v>1</v>
      </c>
      <c r="O64" s="135">
        <f t="shared" si="19"/>
        <v>0</v>
      </c>
      <c r="P64" s="116" t="s">
        <v>497</v>
      </c>
      <c r="Q64" s="140"/>
      <c r="R64" s="1">
        <v>1</v>
      </c>
      <c r="S64" s="135">
        <f t="shared" si="20"/>
        <v>0</v>
      </c>
      <c r="T64" s="271"/>
      <c r="U64" s="141"/>
    </row>
    <row r="65" spans="1:21" ht="15" customHeight="1">
      <c r="A65" s="2" t="s">
        <v>353</v>
      </c>
      <c r="B65" s="269"/>
      <c r="C65" s="260"/>
      <c r="D65" s="266"/>
      <c r="E65" s="266"/>
      <c r="F65" s="269"/>
      <c r="G65" s="113">
        <v>16</v>
      </c>
      <c r="H65" s="116" t="s">
        <v>498</v>
      </c>
      <c r="I65" s="140"/>
      <c r="J65" s="1">
        <v>3</v>
      </c>
      <c r="K65" s="135">
        <f t="shared" si="18"/>
        <v>0</v>
      </c>
      <c r="L65" s="116" t="s">
        <v>499</v>
      </c>
      <c r="M65" s="140"/>
      <c r="N65" s="1">
        <v>1</v>
      </c>
      <c r="O65" s="135">
        <f t="shared" si="19"/>
        <v>0</v>
      </c>
      <c r="P65" s="116" t="s">
        <v>500</v>
      </c>
      <c r="Q65" s="140"/>
      <c r="R65" s="1">
        <v>1</v>
      </c>
      <c r="S65" s="135">
        <f t="shared" si="20"/>
        <v>0</v>
      </c>
      <c r="T65" s="286"/>
      <c r="U65" s="141"/>
    </row>
    <row r="66" spans="1:21" ht="15.75" customHeight="1">
      <c r="A66" s="4" t="s">
        <v>73</v>
      </c>
      <c r="B66" s="5"/>
      <c r="C66" s="5"/>
      <c r="D66" s="5"/>
      <c r="E66" s="5"/>
      <c r="F66" s="5"/>
      <c r="G66" s="112"/>
      <c r="H66" s="115" t="s">
        <v>129</v>
      </c>
      <c r="I66" s="5"/>
      <c r="J66" s="7"/>
      <c r="K66" s="134">
        <f>SUBTOTAL(9,K67:K74)</f>
        <v>0</v>
      </c>
      <c r="L66" s="115" t="s">
        <v>130</v>
      </c>
      <c r="M66" s="5"/>
      <c r="N66" s="7"/>
      <c r="O66" s="134">
        <f>SUBTOTAL(9,O67:O74)</f>
        <v>0</v>
      </c>
      <c r="P66" s="115" t="s">
        <v>131</v>
      </c>
      <c r="Q66" s="5"/>
      <c r="R66" s="7"/>
      <c r="S66" s="134">
        <f>SUBTOTAL(9,S67:S74)</f>
        <v>0</v>
      </c>
      <c r="T66" s="270"/>
      <c r="U66" s="141"/>
    </row>
    <row r="67" spans="1:21" ht="15" customHeight="1">
      <c r="A67" s="2" t="s">
        <v>322</v>
      </c>
      <c r="B67" s="267" t="s">
        <v>323</v>
      </c>
      <c r="C67" s="258" t="s">
        <v>152</v>
      </c>
      <c r="D67" s="264" t="s">
        <v>153</v>
      </c>
      <c r="E67" s="264" t="s">
        <v>154</v>
      </c>
      <c r="F67" s="267" t="s">
        <v>324</v>
      </c>
      <c r="G67" s="113">
        <v>2</v>
      </c>
      <c r="H67" s="116" t="s">
        <v>501</v>
      </c>
      <c r="I67" s="140"/>
      <c r="J67" s="1">
        <v>3</v>
      </c>
      <c r="K67" s="135">
        <f>$G67*I67*J67</f>
        <v>0</v>
      </c>
      <c r="L67" s="116" t="s">
        <v>502</v>
      </c>
      <c r="M67" s="140"/>
      <c r="N67" s="1">
        <v>1</v>
      </c>
      <c r="O67" s="135">
        <f>$G67*M67*N67</f>
        <v>0</v>
      </c>
      <c r="P67" s="116" t="s">
        <v>503</v>
      </c>
      <c r="Q67" s="140"/>
      <c r="R67" s="1">
        <v>1</v>
      </c>
      <c r="S67" s="135">
        <f>$G67*Q67*R67</f>
        <v>0</v>
      </c>
      <c r="T67" s="271"/>
      <c r="U67" s="141"/>
    </row>
    <row r="68" spans="1:21" ht="15" customHeight="1">
      <c r="A68" s="2" t="s">
        <v>328</v>
      </c>
      <c r="B68" s="268"/>
      <c r="C68" s="259"/>
      <c r="D68" s="265"/>
      <c r="E68" s="265"/>
      <c r="F68" s="268"/>
      <c r="G68" s="113">
        <v>2</v>
      </c>
      <c r="H68" s="116" t="s">
        <v>504</v>
      </c>
      <c r="I68" s="140"/>
      <c r="J68" s="1">
        <v>3</v>
      </c>
      <c r="K68" s="135">
        <f t="shared" ref="K68:K74" si="21">$G68*I68*J68</f>
        <v>0</v>
      </c>
      <c r="L68" s="116" t="s">
        <v>505</v>
      </c>
      <c r="M68" s="140"/>
      <c r="N68" s="1">
        <v>1</v>
      </c>
      <c r="O68" s="135">
        <f t="shared" ref="O68:O74" si="22">$G68*M68*N68</f>
        <v>0</v>
      </c>
      <c r="P68" s="116" t="s">
        <v>506</v>
      </c>
      <c r="Q68" s="140"/>
      <c r="R68" s="1">
        <v>1</v>
      </c>
      <c r="S68" s="135">
        <f t="shared" ref="S68:S74" si="23">$G68*Q68*R68</f>
        <v>0</v>
      </c>
      <c r="T68" s="271"/>
      <c r="U68" s="141"/>
    </row>
    <row r="69" spans="1:21" ht="15" customHeight="1">
      <c r="A69" s="2" t="s">
        <v>332</v>
      </c>
      <c r="B69" s="268"/>
      <c r="C69" s="259"/>
      <c r="D69" s="265"/>
      <c r="E69" s="265"/>
      <c r="F69" s="268"/>
      <c r="G69" s="113">
        <v>2</v>
      </c>
      <c r="H69" s="116" t="s">
        <v>507</v>
      </c>
      <c r="I69" s="140"/>
      <c r="J69" s="1">
        <v>3</v>
      </c>
      <c r="K69" s="135">
        <f t="shared" si="21"/>
        <v>0</v>
      </c>
      <c r="L69" s="116" t="s">
        <v>508</v>
      </c>
      <c r="M69" s="140"/>
      <c r="N69" s="1">
        <v>1</v>
      </c>
      <c r="O69" s="135">
        <f t="shared" si="22"/>
        <v>0</v>
      </c>
      <c r="P69" s="116" t="s">
        <v>509</v>
      </c>
      <c r="Q69" s="140"/>
      <c r="R69" s="1">
        <v>1</v>
      </c>
      <c r="S69" s="135">
        <f t="shared" si="23"/>
        <v>0</v>
      </c>
      <c r="T69" s="271"/>
      <c r="U69" s="141"/>
    </row>
    <row r="70" spans="1:21" ht="15" customHeight="1">
      <c r="A70" s="2" t="s">
        <v>336</v>
      </c>
      <c r="B70" s="269"/>
      <c r="C70" s="259"/>
      <c r="D70" s="265"/>
      <c r="E70" s="265"/>
      <c r="F70" s="268"/>
      <c r="G70" s="113">
        <v>2</v>
      </c>
      <c r="H70" s="116" t="s">
        <v>510</v>
      </c>
      <c r="I70" s="140"/>
      <c r="J70" s="1">
        <v>3</v>
      </c>
      <c r="K70" s="135">
        <f t="shared" si="21"/>
        <v>0</v>
      </c>
      <c r="L70" s="116" t="s">
        <v>511</v>
      </c>
      <c r="M70" s="140"/>
      <c r="N70" s="1">
        <v>1</v>
      </c>
      <c r="O70" s="135">
        <f t="shared" si="22"/>
        <v>0</v>
      </c>
      <c r="P70" s="116" t="s">
        <v>512</v>
      </c>
      <c r="Q70" s="140"/>
      <c r="R70" s="1">
        <v>1</v>
      </c>
      <c r="S70" s="135">
        <f t="shared" si="23"/>
        <v>0</v>
      </c>
      <c r="T70" s="271"/>
      <c r="U70" s="141"/>
    </row>
    <row r="71" spans="1:21" ht="15" customHeight="1">
      <c r="A71" s="2" t="s">
        <v>340</v>
      </c>
      <c r="B71" s="267" t="s">
        <v>341</v>
      </c>
      <c r="C71" s="259"/>
      <c r="D71" s="265"/>
      <c r="E71" s="265"/>
      <c r="F71" s="268"/>
      <c r="G71" s="113">
        <v>4</v>
      </c>
      <c r="H71" s="116" t="s">
        <v>513</v>
      </c>
      <c r="I71" s="140"/>
      <c r="J71" s="1">
        <v>3</v>
      </c>
      <c r="K71" s="135">
        <f t="shared" si="21"/>
        <v>0</v>
      </c>
      <c r="L71" s="116" t="s">
        <v>514</v>
      </c>
      <c r="M71" s="140"/>
      <c r="N71" s="1">
        <v>1</v>
      </c>
      <c r="O71" s="135">
        <f t="shared" si="22"/>
        <v>0</v>
      </c>
      <c r="P71" s="116" t="s">
        <v>515</v>
      </c>
      <c r="Q71" s="140"/>
      <c r="R71" s="1">
        <v>1</v>
      </c>
      <c r="S71" s="135">
        <f t="shared" si="23"/>
        <v>0</v>
      </c>
      <c r="T71" s="271"/>
      <c r="U71" s="141"/>
    </row>
    <row r="72" spans="1:21" ht="15" customHeight="1">
      <c r="A72" s="2" t="s">
        <v>345</v>
      </c>
      <c r="B72" s="268"/>
      <c r="C72" s="259"/>
      <c r="D72" s="265"/>
      <c r="E72" s="265"/>
      <c r="F72" s="268"/>
      <c r="G72" s="113">
        <v>4</v>
      </c>
      <c r="H72" s="116" t="s">
        <v>516</v>
      </c>
      <c r="I72" s="140"/>
      <c r="J72" s="1">
        <v>3</v>
      </c>
      <c r="K72" s="135">
        <f t="shared" si="21"/>
        <v>0</v>
      </c>
      <c r="L72" s="116" t="s">
        <v>517</v>
      </c>
      <c r="M72" s="140"/>
      <c r="N72" s="1">
        <v>1</v>
      </c>
      <c r="O72" s="135">
        <f t="shared" si="22"/>
        <v>0</v>
      </c>
      <c r="P72" s="116" t="s">
        <v>518</v>
      </c>
      <c r="Q72" s="140"/>
      <c r="R72" s="1">
        <v>1</v>
      </c>
      <c r="S72" s="135">
        <f t="shared" si="23"/>
        <v>0</v>
      </c>
      <c r="T72" s="271"/>
      <c r="U72" s="141"/>
    </row>
    <row r="73" spans="1:21" ht="15" customHeight="1">
      <c r="A73" s="2" t="s">
        <v>349</v>
      </c>
      <c r="B73" s="268"/>
      <c r="C73" s="259"/>
      <c r="D73" s="265"/>
      <c r="E73" s="265"/>
      <c r="F73" s="268"/>
      <c r="G73" s="113">
        <v>4</v>
      </c>
      <c r="H73" s="116" t="s">
        <v>519</v>
      </c>
      <c r="I73" s="140"/>
      <c r="J73" s="1">
        <v>3</v>
      </c>
      <c r="K73" s="135">
        <f t="shared" si="21"/>
        <v>0</v>
      </c>
      <c r="L73" s="116" t="s">
        <v>520</v>
      </c>
      <c r="M73" s="140"/>
      <c r="N73" s="1">
        <v>1</v>
      </c>
      <c r="O73" s="135">
        <f t="shared" si="22"/>
        <v>0</v>
      </c>
      <c r="P73" s="116" t="s">
        <v>521</v>
      </c>
      <c r="Q73" s="140"/>
      <c r="R73" s="1">
        <v>1</v>
      </c>
      <c r="S73" s="135">
        <f t="shared" si="23"/>
        <v>0</v>
      </c>
      <c r="T73" s="271"/>
      <c r="U73" s="141"/>
    </row>
    <row r="74" spans="1:21" ht="15" customHeight="1">
      <c r="A74" s="2" t="s">
        <v>353</v>
      </c>
      <c r="B74" s="269"/>
      <c r="C74" s="260"/>
      <c r="D74" s="266"/>
      <c r="E74" s="266"/>
      <c r="F74" s="269"/>
      <c r="G74" s="113">
        <v>4</v>
      </c>
      <c r="H74" s="116" t="s">
        <v>522</v>
      </c>
      <c r="I74" s="140"/>
      <c r="J74" s="1">
        <v>3</v>
      </c>
      <c r="K74" s="135">
        <f t="shared" si="21"/>
        <v>0</v>
      </c>
      <c r="L74" s="116" t="s">
        <v>523</v>
      </c>
      <c r="M74" s="140"/>
      <c r="N74" s="1">
        <v>1</v>
      </c>
      <c r="O74" s="135">
        <f t="shared" si="22"/>
        <v>0</v>
      </c>
      <c r="P74" s="116" t="s">
        <v>524</v>
      </c>
      <c r="Q74" s="140"/>
      <c r="R74" s="1">
        <v>1</v>
      </c>
      <c r="S74" s="135">
        <f t="shared" si="23"/>
        <v>0</v>
      </c>
      <c r="T74" s="286"/>
      <c r="U74" s="141"/>
    </row>
    <row r="75" spans="1:21" ht="15.75" customHeight="1">
      <c r="A75" s="4" t="s">
        <v>77</v>
      </c>
      <c r="B75" s="5"/>
      <c r="C75" s="5"/>
      <c r="D75" s="5"/>
      <c r="E75" s="5"/>
      <c r="F75" s="5"/>
      <c r="G75" s="112"/>
      <c r="H75" s="115" t="s">
        <v>132</v>
      </c>
      <c r="I75" s="5"/>
      <c r="J75" s="7"/>
      <c r="K75" s="134">
        <f>SUBTOTAL(9,K76:K83)</f>
        <v>0</v>
      </c>
      <c r="L75" s="115" t="s">
        <v>133</v>
      </c>
      <c r="M75" s="5"/>
      <c r="N75" s="7"/>
      <c r="O75" s="134">
        <f>SUBTOTAL(9,O76:O83)</f>
        <v>0</v>
      </c>
      <c r="P75" s="115" t="s">
        <v>134</v>
      </c>
      <c r="Q75" s="5"/>
      <c r="R75" s="7"/>
      <c r="S75" s="134">
        <f>SUBTOTAL(9,S76:S83)</f>
        <v>0</v>
      </c>
      <c r="T75" s="270"/>
      <c r="U75" s="141"/>
    </row>
    <row r="76" spans="1:21" ht="15" customHeight="1">
      <c r="A76" s="2" t="s">
        <v>322</v>
      </c>
      <c r="B76" s="267" t="s">
        <v>323</v>
      </c>
      <c r="C76" s="258" t="s">
        <v>152</v>
      </c>
      <c r="D76" s="264" t="s">
        <v>153</v>
      </c>
      <c r="E76" s="264" t="s">
        <v>154</v>
      </c>
      <c r="F76" s="267" t="s">
        <v>324</v>
      </c>
      <c r="G76" s="113">
        <v>14</v>
      </c>
      <c r="H76" s="116" t="s">
        <v>525</v>
      </c>
      <c r="I76" s="140"/>
      <c r="J76" s="1">
        <v>3</v>
      </c>
      <c r="K76" s="135">
        <f>$G76*I76*J76</f>
        <v>0</v>
      </c>
      <c r="L76" s="116" t="s">
        <v>526</v>
      </c>
      <c r="M76" s="140"/>
      <c r="N76" s="1">
        <v>1</v>
      </c>
      <c r="O76" s="135">
        <f>$G76*M76*N76</f>
        <v>0</v>
      </c>
      <c r="P76" s="116" t="s">
        <v>527</v>
      </c>
      <c r="Q76" s="140"/>
      <c r="R76" s="1">
        <v>1</v>
      </c>
      <c r="S76" s="135">
        <f>$G76*Q76*R76</f>
        <v>0</v>
      </c>
      <c r="T76" s="271"/>
      <c r="U76" s="141"/>
    </row>
    <row r="77" spans="1:21" ht="15" customHeight="1">
      <c r="A77" s="2" t="s">
        <v>328</v>
      </c>
      <c r="B77" s="268"/>
      <c r="C77" s="259"/>
      <c r="D77" s="265"/>
      <c r="E77" s="265"/>
      <c r="F77" s="268"/>
      <c r="G77" s="113">
        <v>14</v>
      </c>
      <c r="H77" s="116" t="s">
        <v>528</v>
      </c>
      <c r="I77" s="140"/>
      <c r="J77" s="1">
        <v>3</v>
      </c>
      <c r="K77" s="135">
        <f t="shared" ref="K77:K83" si="24">$G77*I77*J77</f>
        <v>0</v>
      </c>
      <c r="L77" s="116" t="s">
        <v>529</v>
      </c>
      <c r="M77" s="140"/>
      <c r="N77" s="1">
        <v>1</v>
      </c>
      <c r="O77" s="135">
        <f t="shared" ref="O77:O83" si="25">$G77*M77*N77</f>
        <v>0</v>
      </c>
      <c r="P77" s="116" t="s">
        <v>530</v>
      </c>
      <c r="Q77" s="140"/>
      <c r="R77" s="1">
        <v>1</v>
      </c>
      <c r="S77" s="135">
        <f t="shared" ref="S77:S83" si="26">$G77*Q77*R77</f>
        <v>0</v>
      </c>
      <c r="T77" s="271"/>
      <c r="U77" s="141"/>
    </row>
    <row r="78" spans="1:21" ht="15" customHeight="1">
      <c r="A78" s="2" t="s">
        <v>332</v>
      </c>
      <c r="B78" s="268"/>
      <c r="C78" s="259"/>
      <c r="D78" s="265"/>
      <c r="E78" s="265"/>
      <c r="F78" s="268"/>
      <c r="G78" s="113">
        <v>14</v>
      </c>
      <c r="H78" s="116" t="s">
        <v>531</v>
      </c>
      <c r="I78" s="140"/>
      <c r="J78" s="1">
        <v>3</v>
      </c>
      <c r="K78" s="135">
        <f t="shared" si="24"/>
        <v>0</v>
      </c>
      <c r="L78" s="116" t="s">
        <v>532</v>
      </c>
      <c r="M78" s="140"/>
      <c r="N78" s="1">
        <v>1</v>
      </c>
      <c r="O78" s="135">
        <f t="shared" si="25"/>
        <v>0</v>
      </c>
      <c r="P78" s="116" t="s">
        <v>533</v>
      </c>
      <c r="Q78" s="140"/>
      <c r="R78" s="1">
        <v>1</v>
      </c>
      <c r="S78" s="135">
        <f t="shared" si="26"/>
        <v>0</v>
      </c>
      <c r="T78" s="271"/>
      <c r="U78" s="141"/>
    </row>
    <row r="79" spans="1:21" ht="15" customHeight="1">
      <c r="A79" s="2" t="s">
        <v>336</v>
      </c>
      <c r="B79" s="269"/>
      <c r="C79" s="259"/>
      <c r="D79" s="265"/>
      <c r="E79" s="265"/>
      <c r="F79" s="268"/>
      <c r="G79" s="113">
        <v>14</v>
      </c>
      <c r="H79" s="116" t="s">
        <v>534</v>
      </c>
      <c r="I79" s="140"/>
      <c r="J79" s="1">
        <v>3</v>
      </c>
      <c r="K79" s="135">
        <f t="shared" si="24"/>
        <v>0</v>
      </c>
      <c r="L79" s="116" t="s">
        <v>535</v>
      </c>
      <c r="M79" s="140"/>
      <c r="N79" s="1">
        <v>1</v>
      </c>
      <c r="O79" s="135">
        <f t="shared" si="25"/>
        <v>0</v>
      </c>
      <c r="P79" s="116" t="s">
        <v>536</v>
      </c>
      <c r="Q79" s="140"/>
      <c r="R79" s="1">
        <v>1</v>
      </c>
      <c r="S79" s="135">
        <f t="shared" si="26"/>
        <v>0</v>
      </c>
      <c r="T79" s="271"/>
      <c r="U79" s="141"/>
    </row>
    <row r="80" spans="1:21" ht="15" customHeight="1">
      <c r="A80" s="2" t="s">
        <v>340</v>
      </c>
      <c r="B80" s="267" t="s">
        <v>341</v>
      </c>
      <c r="C80" s="259"/>
      <c r="D80" s="265"/>
      <c r="E80" s="265"/>
      <c r="F80" s="268"/>
      <c r="G80" s="113">
        <v>28</v>
      </c>
      <c r="H80" s="116" t="s">
        <v>537</v>
      </c>
      <c r="I80" s="140"/>
      <c r="J80" s="1">
        <v>3</v>
      </c>
      <c r="K80" s="135">
        <f t="shared" si="24"/>
        <v>0</v>
      </c>
      <c r="L80" s="116" t="s">
        <v>538</v>
      </c>
      <c r="M80" s="140"/>
      <c r="N80" s="1">
        <v>1</v>
      </c>
      <c r="O80" s="135">
        <f t="shared" si="25"/>
        <v>0</v>
      </c>
      <c r="P80" s="116" t="s">
        <v>539</v>
      </c>
      <c r="Q80" s="140"/>
      <c r="R80" s="1">
        <v>1</v>
      </c>
      <c r="S80" s="135">
        <f t="shared" si="26"/>
        <v>0</v>
      </c>
      <c r="T80" s="271"/>
      <c r="U80" s="141"/>
    </row>
    <row r="81" spans="1:21" ht="15" customHeight="1">
      <c r="A81" s="2" t="s">
        <v>345</v>
      </c>
      <c r="B81" s="268"/>
      <c r="C81" s="259"/>
      <c r="D81" s="265"/>
      <c r="E81" s="265"/>
      <c r="F81" s="268"/>
      <c r="G81" s="113">
        <v>28</v>
      </c>
      <c r="H81" s="116" t="s">
        <v>540</v>
      </c>
      <c r="I81" s="140"/>
      <c r="J81" s="1">
        <v>3</v>
      </c>
      <c r="K81" s="135">
        <f t="shared" si="24"/>
        <v>0</v>
      </c>
      <c r="L81" s="116" t="s">
        <v>541</v>
      </c>
      <c r="M81" s="140"/>
      <c r="N81" s="1">
        <v>1</v>
      </c>
      <c r="O81" s="135">
        <f t="shared" si="25"/>
        <v>0</v>
      </c>
      <c r="P81" s="116" t="s">
        <v>542</v>
      </c>
      <c r="Q81" s="140"/>
      <c r="R81" s="1">
        <v>1</v>
      </c>
      <c r="S81" s="135">
        <f t="shared" si="26"/>
        <v>0</v>
      </c>
      <c r="T81" s="271"/>
      <c r="U81" s="141"/>
    </row>
    <row r="82" spans="1:21" ht="15" customHeight="1">
      <c r="A82" s="2" t="s">
        <v>349</v>
      </c>
      <c r="B82" s="268"/>
      <c r="C82" s="259"/>
      <c r="D82" s="265"/>
      <c r="E82" s="265"/>
      <c r="F82" s="268"/>
      <c r="G82" s="113">
        <v>28</v>
      </c>
      <c r="H82" s="116" t="s">
        <v>543</v>
      </c>
      <c r="I82" s="140"/>
      <c r="J82" s="1">
        <v>3</v>
      </c>
      <c r="K82" s="135">
        <f t="shared" si="24"/>
        <v>0</v>
      </c>
      <c r="L82" s="116" t="s">
        <v>544</v>
      </c>
      <c r="M82" s="140"/>
      <c r="N82" s="1">
        <v>1</v>
      </c>
      <c r="O82" s="135">
        <f t="shared" si="25"/>
        <v>0</v>
      </c>
      <c r="P82" s="116" t="s">
        <v>545</v>
      </c>
      <c r="Q82" s="140"/>
      <c r="R82" s="1">
        <v>1</v>
      </c>
      <c r="S82" s="135">
        <f t="shared" si="26"/>
        <v>0</v>
      </c>
      <c r="T82" s="271"/>
      <c r="U82" s="141"/>
    </row>
    <row r="83" spans="1:21" ht="15" customHeight="1">
      <c r="A83" s="2" t="s">
        <v>353</v>
      </c>
      <c r="B83" s="269"/>
      <c r="C83" s="260"/>
      <c r="D83" s="266"/>
      <c r="E83" s="266"/>
      <c r="F83" s="269"/>
      <c r="G83" s="113">
        <v>28</v>
      </c>
      <c r="H83" s="116" t="s">
        <v>546</v>
      </c>
      <c r="I83" s="140"/>
      <c r="J83" s="1">
        <v>3</v>
      </c>
      <c r="K83" s="135">
        <f t="shared" si="24"/>
        <v>0</v>
      </c>
      <c r="L83" s="116" t="s">
        <v>547</v>
      </c>
      <c r="M83" s="140"/>
      <c r="N83" s="1">
        <v>1</v>
      </c>
      <c r="O83" s="135">
        <f t="shared" si="25"/>
        <v>0</v>
      </c>
      <c r="P83" s="116" t="s">
        <v>548</v>
      </c>
      <c r="Q83" s="140"/>
      <c r="R83" s="1">
        <v>1</v>
      </c>
      <c r="S83" s="135">
        <f t="shared" si="26"/>
        <v>0</v>
      </c>
      <c r="T83" s="286"/>
      <c r="U83" s="141"/>
    </row>
    <row r="84" spans="1:21" ht="15.75" customHeight="1">
      <c r="A84" s="4" t="s">
        <v>81</v>
      </c>
      <c r="B84" s="5"/>
      <c r="C84" s="5"/>
      <c r="D84" s="5"/>
      <c r="E84" s="5"/>
      <c r="F84" s="5"/>
      <c r="G84" s="112"/>
      <c r="H84" s="115" t="s">
        <v>135</v>
      </c>
      <c r="I84" s="5"/>
      <c r="J84" s="7"/>
      <c r="K84" s="134">
        <f>SUBTOTAL(9,K85:K92)</f>
        <v>0</v>
      </c>
      <c r="L84" s="115" t="s">
        <v>136</v>
      </c>
      <c r="M84" s="5"/>
      <c r="N84" s="7"/>
      <c r="O84" s="134">
        <f>SUBTOTAL(9,O85:O92)</f>
        <v>0</v>
      </c>
      <c r="P84" s="115" t="s">
        <v>137</v>
      </c>
      <c r="Q84" s="5"/>
      <c r="R84" s="7"/>
      <c r="S84" s="134">
        <f>SUBTOTAL(9,S85:S92)</f>
        <v>0</v>
      </c>
      <c r="T84" s="270"/>
      <c r="U84" s="141"/>
    </row>
    <row r="85" spans="1:21" ht="15" customHeight="1">
      <c r="A85" s="2" t="s">
        <v>322</v>
      </c>
      <c r="B85" s="267" t="s">
        <v>323</v>
      </c>
      <c r="C85" s="258" t="s">
        <v>152</v>
      </c>
      <c r="D85" s="264" t="s">
        <v>153</v>
      </c>
      <c r="E85" s="264" t="s">
        <v>154</v>
      </c>
      <c r="F85" s="267" t="s">
        <v>324</v>
      </c>
      <c r="G85" s="113">
        <v>7</v>
      </c>
      <c r="H85" s="116" t="s">
        <v>549</v>
      </c>
      <c r="I85" s="140"/>
      <c r="J85" s="1">
        <v>3</v>
      </c>
      <c r="K85" s="135">
        <f>$G85*I85*J85</f>
        <v>0</v>
      </c>
      <c r="L85" s="116" t="s">
        <v>550</v>
      </c>
      <c r="M85" s="140"/>
      <c r="N85" s="1">
        <v>1</v>
      </c>
      <c r="O85" s="135">
        <f>$G85*M85*N85</f>
        <v>0</v>
      </c>
      <c r="P85" s="116" t="s">
        <v>551</v>
      </c>
      <c r="Q85" s="140"/>
      <c r="R85" s="1">
        <v>1</v>
      </c>
      <c r="S85" s="135">
        <f>$G85*Q85*R85</f>
        <v>0</v>
      </c>
      <c r="T85" s="271"/>
      <c r="U85" s="141"/>
    </row>
    <row r="86" spans="1:21" ht="15" customHeight="1">
      <c r="A86" s="2" t="s">
        <v>328</v>
      </c>
      <c r="B86" s="268"/>
      <c r="C86" s="259"/>
      <c r="D86" s="265"/>
      <c r="E86" s="265"/>
      <c r="F86" s="268"/>
      <c r="G86" s="113">
        <v>7</v>
      </c>
      <c r="H86" s="116" t="s">
        <v>552</v>
      </c>
      <c r="I86" s="140"/>
      <c r="J86" s="1">
        <v>3</v>
      </c>
      <c r="K86" s="135">
        <f t="shared" ref="K86:K92" si="27">$G86*I86*J86</f>
        <v>0</v>
      </c>
      <c r="L86" s="116" t="s">
        <v>553</v>
      </c>
      <c r="M86" s="140"/>
      <c r="N86" s="1">
        <v>1</v>
      </c>
      <c r="O86" s="135">
        <f t="shared" ref="O86:O92" si="28">$G86*M86*N86</f>
        <v>0</v>
      </c>
      <c r="P86" s="116" t="s">
        <v>554</v>
      </c>
      <c r="Q86" s="140"/>
      <c r="R86" s="1">
        <v>1</v>
      </c>
      <c r="S86" s="135">
        <f t="shared" ref="S86:S92" si="29">$G86*Q86*R86</f>
        <v>0</v>
      </c>
      <c r="T86" s="271"/>
      <c r="U86" s="141"/>
    </row>
    <row r="87" spans="1:21" ht="15" customHeight="1">
      <c r="A87" s="2" t="s">
        <v>332</v>
      </c>
      <c r="B87" s="268"/>
      <c r="C87" s="259"/>
      <c r="D87" s="265"/>
      <c r="E87" s="265"/>
      <c r="F87" s="268"/>
      <c r="G87" s="113">
        <v>7</v>
      </c>
      <c r="H87" s="116" t="s">
        <v>555</v>
      </c>
      <c r="I87" s="140"/>
      <c r="J87" s="1">
        <v>3</v>
      </c>
      <c r="K87" s="135">
        <f t="shared" si="27"/>
        <v>0</v>
      </c>
      <c r="L87" s="116" t="s">
        <v>556</v>
      </c>
      <c r="M87" s="140"/>
      <c r="N87" s="1">
        <v>1</v>
      </c>
      <c r="O87" s="135">
        <f t="shared" si="28"/>
        <v>0</v>
      </c>
      <c r="P87" s="116" t="s">
        <v>557</v>
      </c>
      <c r="Q87" s="140"/>
      <c r="R87" s="1">
        <v>1</v>
      </c>
      <c r="S87" s="135">
        <f t="shared" si="29"/>
        <v>0</v>
      </c>
      <c r="T87" s="271"/>
      <c r="U87" s="141"/>
    </row>
    <row r="88" spans="1:21" ht="15" customHeight="1">
      <c r="A88" s="2" t="s">
        <v>336</v>
      </c>
      <c r="B88" s="269"/>
      <c r="C88" s="259"/>
      <c r="D88" s="265"/>
      <c r="E88" s="265"/>
      <c r="F88" s="268"/>
      <c r="G88" s="113">
        <v>7</v>
      </c>
      <c r="H88" s="116" t="s">
        <v>558</v>
      </c>
      <c r="I88" s="140"/>
      <c r="J88" s="1">
        <v>3</v>
      </c>
      <c r="K88" s="135">
        <f t="shared" si="27"/>
        <v>0</v>
      </c>
      <c r="L88" s="116" t="s">
        <v>559</v>
      </c>
      <c r="M88" s="140"/>
      <c r="N88" s="1">
        <v>1</v>
      </c>
      <c r="O88" s="135">
        <f t="shared" si="28"/>
        <v>0</v>
      </c>
      <c r="P88" s="116" t="s">
        <v>560</v>
      </c>
      <c r="Q88" s="140"/>
      <c r="R88" s="1">
        <v>1</v>
      </c>
      <c r="S88" s="135">
        <f t="shared" si="29"/>
        <v>0</v>
      </c>
      <c r="T88" s="271"/>
      <c r="U88" s="141"/>
    </row>
    <row r="89" spans="1:21" ht="15" customHeight="1">
      <c r="A89" s="2" t="s">
        <v>340</v>
      </c>
      <c r="B89" s="267" t="s">
        <v>341</v>
      </c>
      <c r="C89" s="259"/>
      <c r="D89" s="265"/>
      <c r="E89" s="265"/>
      <c r="F89" s="268"/>
      <c r="G89" s="113">
        <v>14</v>
      </c>
      <c r="H89" s="116" t="s">
        <v>561</v>
      </c>
      <c r="I89" s="140"/>
      <c r="J89" s="1">
        <v>3</v>
      </c>
      <c r="K89" s="135">
        <f t="shared" si="27"/>
        <v>0</v>
      </c>
      <c r="L89" s="116" t="s">
        <v>562</v>
      </c>
      <c r="M89" s="140"/>
      <c r="N89" s="1">
        <v>1</v>
      </c>
      <c r="O89" s="135">
        <f t="shared" si="28"/>
        <v>0</v>
      </c>
      <c r="P89" s="116" t="s">
        <v>563</v>
      </c>
      <c r="Q89" s="140"/>
      <c r="R89" s="1">
        <v>1</v>
      </c>
      <c r="S89" s="135">
        <f t="shared" si="29"/>
        <v>0</v>
      </c>
      <c r="T89" s="271"/>
      <c r="U89" s="141"/>
    </row>
    <row r="90" spans="1:21" ht="15" customHeight="1">
      <c r="A90" s="2" t="s">
        <v>345</v>
      </c>
      <c r="B90" s="268"/>
      <c r="C90" s="259"/>
      <c r="D90" s="265"/>
      <c r="E90" s="265"/>
      <c r="F90" s="268"/>
      <c r="G90" s="113">
        <v>14</v>
      </c>
      <c r="H90" s="116" t="s">
        <v>564</v>
      </c>
      <c r="I90" s="140"/>
      <c r="J90" s="1">
        <v>3</v>
      </c>
      <c r="K90" s="135">
        <f t="shared" si="27"/>
        <v>0</v>
      </c>
      <c r="L90" s="116" t="s">
        <v>565</v>
      </c>
      <c r="M90" s="140"/>
      <c r="N90" s="1">
        <v>1</v>
      </c>
      <c r="O90" s="135">
        <f t="shared" si="28"/>
        <v>0</v>
      </c>
      <c r="P90" s="116" t="s">
        <v>566</v>
      </c>
      <c r="Q90" s="140"/>
      <c r="R90" s="1">
        <v>1</v>
      </c>
      <c r="S90" s="135">
        <f t="shared" si="29"/>
        <v>0</v>
      </c>
      <c r="T90" s="271"/>
      <c r="U90" s="141"/>
    </row>
    <row r="91" spans="1:21" ht="15" customHeight="1">
      <c r="A91" s="2" t="s">
        <v>349</v>
      </c>
      <c r="B91" s="268"/>
      <c r="C91" s="259"/>
      <c r="D91" s="265"/>
      <c r="E91" s="265"/>
      <c r="F91" s="268"/>
      <c r="G91" s="113">
        <v>14</v>
      </c>
      <c r="H91" s="116" t="s">
        <v>567</v>
      </c>
      <c r="I91" s="140"/>
      <c r="J91" s="1">
        <v>3</v>
      </c>
      <c r="K91" s="135">
        <f t="shared" si="27"/>
        <v>0</v>
      </c>
      <c r="L91" s="116" t="s">
        <v>568</v>
      </c>
      <c r="M91" s="140"/>
      <c r="N91" s="1">
        <v>1</v>
      </c>
      <c r="O91" s="135">
        <f t="shared" si="28"/>
        <v>0</v>
      </c>
      <c r="P91" s="116" t="s">
        <v>569</v>
      </c>
      <c r="Q91" s="140"/>
      <c r="R91" s="1">
        <v>1</v>
      </c>
      <c r="S91" s="135">
        <f t="shared" si="29"/>
        <v>0</v>
      </c>
      <c r="T91" s="271"/>
      <c r="U91" s="141"/>
    </row>
    <row r="92" spans="1:21" ht="15" customHeight="1">
      <c r="A92" s="2" t="s">
        <v>353</v>
      </c>
      <c r="B92" s="269"/>
      <c r="C92" s="260"/>
      <c r="D92" s="266"/>
      <c r="E92" s="266"/>
      <c r="F92" s="269"/>
      <c r="G92" s="113">
        <v>14</v>
      </c>
      <c r="H92" s="116" t="s">
        <v>570</v>
      </c>
      <c r="I92" s="140"/>
      <c r="J92" s="1">
        <v>3</v>
      </c>
      <c r="K92" s="135">
        <f t="shared" si="27"/>
        <v>0</v>
      </c>
      <c r="L92" s="116" t="s">
        <v>571</v>
      </c>
      <c r="M92" s="140"/>
      <c r="N92" s="1">
        <v>1</v>
      </c>
      <c r="O92" s="135">
        <f t="shared" si="28"/>
        <v>0</v>
      </c>
      <c r="P92" s="116" t="s">
        <v>572</v>
      </c>
      <c r="Q92" s="140"/>
      <c r="R92" s="1">
        <v>1</v>
      </c>
      <c r="S92" s="135">
        <f t="shared" si="29"/>
        <v>0</v>
      </c>
      <c r="T92" s="286"/>
      <c r="U92" s="141"/>
    </row>
    <row r="93" spans="1:21" ht="15.75" customHeight="1">
      <c r="A93" s="4" t="s">
        <v>85</v>
      </c>
      <c r="B93" s="5"/>
      <c r="C93" s="5"/>
      <c r="D93" s="5"/>
      <c r="E93" s="5"/>
      <c r="F93" s="5"/>
      <c r="G93" s="112"/>
      <c r="H93" s="115" t="s">
        <v>138</v>
      </c>
      <c r="I93" s="5"/>
      <c r="J93" s="7"/>
      <c r="K93" s="134">
        <f>SUBTOTAL(9,K94:K101)</f>
        <v>0</v>
      </c>
      <c r="L93" s="115" t="s">
        <v>139</v>
      </c>
      <c r="M93" s="5"/>
      <c r="N93" s="7"/>
      <c r="O93" s="134">
        <f>SUBTOTAL(9,O94:O101)</f>
        <v>0</v>
      </c>
      <c r="P93" s="115" t="s">
        <v>140</v>
      </c>
      <c r="Q93" s="5"/>
      <c r="R93" s="7"/>
      <c r="S93" s="134">
        <f>SUBTOTAL(9,S94:S101)</f>
        <v>0</v>
      </c>
      <c r="T93" s="270"/>
      <c r="U93" s="141"/>
    </row>
    <row r="94" spans="1:21" ht="15" customHeight="1">
      <c r="A94" s="2" t="s">
        <v>322</v>
      </c>
      <c r="B94" s="267" t="s">
        <v>323</v>
      </c>
      <c r="C94" s="258" t="s">
        <v>152</v>
      </c>
      <c r="D94" s="264" t="s">
        <v>153</v>
      </c>
      <c r="E94" s="264" t="s">
        <v>154</v>
      </c>
      <c r="F94" s="267" t="s">
        <v>324</v>
      </c>
      <c r="G94" s="113">
        <v>14</v>
      </c>
      <c r="H94" s="116" t="s">
        <v>573</v>
      </c>
      <c r="I94" s="140"/>
      <c r="J94" s="1">
        <v>3</v>
      </c>
      <c r="K94" s="135">
        <f>$G94*I94*J94</f>
        <v>0</v>
      </c>
      <c r="L94" s="116" t="s">
        <v>574</v>
      </c>
      <c r="M94" s="140"/>
      <c r="N94" s="1">
        <v>1</v>
      </c>
      <c r="O94" s="135">
        <f>$G94*M94*N94</f>
        <v>0</v>
      </c>
      <c r="P94" s="116" t="s">
        <v>575</v>
      </c>
      <c r="Q94" s="140"/>
      <c r="R94" s="1">
        <v>1</v>
      </c>
      <c r="S94" s="135">
        <f>$G94*Q94*R94</f>
        <v>0</v>
      </c>
      <c r="T94" s="271"/>
      <c r="U94" s="141"/>
    </row>
    <row r="95" spans="1:21" ht="15" customHeight="1">
      <c r="A95" s="2" t="s">
        <v>328</v>
      </c>
      <c r="B95" s="268"/>
      <c r="C95" s="259"/>
      <c r="D95" s="265"/>
      <c r="E95" s="265"/>
      <c r="F95" s="268"/>
      <c r="G95" s="113">
        <v>14</v>
      </c>
      <c r="H95" s="116" t="s">
        <v>576</v>
      </c>
      <c r="I95" s="140"/>
      <c r="J95" s="1">
        <v>3</v>
      </c>
      <c r="K95" s="135">
        <f t="shared" ref="K95:K101" si="30">$G95*I95*J95</f>
        <v>0</v>
      </c>
      <c r="L95" s="116" t="s">
        <v>577</v>
      </c>
      <c r="M95" s="140"/>
      <c r="N95" s="1">
        <v>1</v>
      </c>
      <c r="O95" s="135">
        <f t="shared" ref="O95:O101" si="31">$G95*M95*N95</f>
        <v>0</v>
      </c>
      <c r="P95" s="116" t="s">
        <v>578</v>
      </c>
      <c r="Q95" s="140"/>
      <c r="R95" s="1">
        <v>1</v>
      </c>
      <c r="S95" s="135">
        <f t="shared" ref="S95:S101" si="32">$G95*Q95*R95</f>
        <v>0</v>
      </c>
      <c r="T95" s="271"/>
      <c r="U95" s="141"/>
    </row>
    <row r="96" spans="1:21" ht="15" customHeight="1">
      <c r="A96" s="2" t="s">
        <v>332</v>
      </c>
      <c r="B96" s="268"/>
      <c r="C96" s="259"/>
      <c r="D96" s="265"/>
      <c r="E96" s="265"/>
      <c r="F96" s="268"/>
      <c r="G96" s="113">
        <v>14</v>
      </c>
      <c r="H96" s="116" t="s">
        <v>579</v>
      </c>
      <c r="I96" s="140"/>
      <c r="J96" s="1">
        <v>3</v>
      </c>
      <c r="K96" s="135">
        <f t="shared" si="30"/>
        <v>0</v>
      </c>
      <c r="L96" s="116" t="s">
        <v>580</v>
      </c>
      <c r="M96" s="140"/>
      <c r="N96" s="1">
        <v>1</v>
      </c>
      <c r="O96" s="135">
        <f t="shared" si="31"/>
        <v>0</v>
      </c>
      <c r="P96" s="116" t="s">
        <v>581</v>
      </c>
      <c r="Q96" s="140"/>
      <c r="R96" s="1">
        <v>1</v>
      </c>
      <c r="S96" s="135">
        <f t="shared" si="32"/>
        <v>0</v>
      </c>
      <c r="T96" s="271"/>
      <c r="U96" s="141"/>
    </row>
    <row r="97" spans="1:21" ht="15" customHeight="1">
      <c r="A97" s="2" t="s">
        <v>336</v>
      </c>
      <c r="B97" s="269"/>
      <c r="C97" s="259"/>
      <c r="D97" s="265"/>
      <c r="E97" s="265"/>
      <c r="F97" s="268"/>
      <c r="G97" s="113">
        <v>14</v>
      </c>
      <c r="H97" s="116" t="s">
        <v>582</v>
      </c>
      <c r="I97" s="140"/>
      <c r="J97" s="1">
        <v>3</v>
      </c>
      <c r="K97" s="135">
        <f t="shared" si="30"/>
        <v>0</v>
      </c>
      <c r="L97" s="116" t="s">
        <v>583</v>
      </c>
      <c r="M97" s="140"/>
      <c r="N97" s="1">
        <v>1</v>
      </c>
      <c r="O97" s="135">
        <f t="shared" si="31"/>
        <v>0</v>
      </c>
      <c r="P97" s="116" t="s">
        <v>584</v>
      </c>
      <c r="Q97" s="140"/>
      <c r="R97" s="1">
        <v>1</v>
      </c>
      <c r="S97" s="135">
        <f t="shared" si="32"/>
        <v>0</v>
      </c>
      <c r="T97" s="271"/>
      <c r="U97" s="141"/>
    </row>
    <row r="98" spans="1:21" ht="15" customHeight="1">
      <c r="A98" s="2" t="s">
        <v>340</v>
      </c>
      <c r="B98" s="267" t="s">
        <v>341</v>
      </c>
      <c r="C98" s="259"/>
      <c r="D98" s="265"/>
      <c r="E98" s="265"/>
      <c r="F98" s="268"/>
      <c r="G98" s="113">
        <v>28</v>
      </c>
      <c r="H98" s="116" t="s">
        <v>585</v>
      </c>
      <c r="I98" s="140"/>
      <c r="J98" s="1">
        <v>3</v>
      </c>
      <c r="K98" s="135">
        <f t="shared" si="30"/>
        <v>0</v>
      </c>
      <c r="L98" s="116" t="s">
        <v>586</v>
      </c>
      <c r="M98" s="140"/>
      <c r="N98" s="1">
        <v>1</v>
      </c>
      <c r="O98" s="135">
        <f t="shared" si="31"/>
        <v>0</v>
      </c>
      <c r="P98" s="116" t="s">
        <v>587</v>
      </c>
      <c r="Q98" s="140"/>
      <c r="R98" s="1">
        <v>1</v>
      </c>
      <c r="S98" s="135">
        <f t="shared" si="32"/>
        <v>0</v>
      </c>
      <c r="T98" s="271"/>
      <c r="U98" s="141"/>
    </row>
    <row r="99" spans="1:21" ht="15" customHeight="1">
      <c r="A99" s="2" t="s">
        <v>345</v>
      </c>
      <c r="B99" s="268"/>
      <c r="C99" s="259"/>
      <c r="D99" s="265"/>
      <c r="E99" s="265"/>
      <c r="F99" s="268"/>
      <c r="G99" s="113">
        <v>28</v>
      </c>
      <c r="H99" s="116" t="s">
        <v>588</v>
      </c>
      <c r="I99" s="140"/>
      <c r="J99" s="1">
        <v>3</v>
      </c>
      <c r="K99" s="135">
        <f t="shared" si="30"/>
        <v>0</v>
      </c>
      <c r="L99" s="116" t="s">
        <v>589</v>
      </c>
      <c r="M99" s="140"/>
      <c r="N99" s="1">
        <v>1</v>
      </c>
      <c r="O99" s="135">
        <f t="shared" si="31"/>
        <v>0</v>
      </c>
      <c r="P99" s="116" t="s">
        <v>590</v>
      </c>
      <c r="Q99" s="140"/>
      <c r="R99" s="1">
        <v>1</v>
      </c>
      <c r="S99" s="135">
        <f t="shared" si="32"/>
        <v>0</v>
      </c>
      <c r="T99" s="271"/>
      <c r="U99" s="141"/>
    </row>
    <row r="100" spans="1:21" ht="15" customHeight="1">
      <c r="A100" s="2" t="s">
        <v>349</v>
      </c>
      <c r="B100" s="268"/>
      <c r="C100" s="259"/>
      <c r="D100" s="265"/>
      <c r="E100" s="265"/>
      <c r="F100" s="268"/>
      <c r="G100" s="113">
        <v>28</v>
      </c>
      <c r="H100" s="116" t="s">
        <v>591</v>
      </c>
      <c r="I100" s="140"/>
      <c r="J100" s="1">
        <v>3</v>
      </c>
      <c r="K100" s="135">
        <f t="shared" si="30"/>
        <v>0</v>
      </c>
      <c r="L100" s="116" t="s">
        <v>592</v>
      </c>
      <c r="M100" s="140"/>
      <c r="N100" s="1">
        <v>1</v>
      </c>
      <c r="O100" s="135">
        <f t="shared" si="31"/>
        <v>0</v>
      </c>
      <c r="P100" s="116" t="s">
        <v>593</v>
      </c>
      <c r="Q100" s="140"/>
      <c r="R100" s="1">
        <v>1</v>
      </c>
      <c r="S100" s="135">
        <f t="shared" si="32"/>
        <v>0</v>
      </c>
      <c r="T100" s="271"/>
      <c r="U100" s="141"/>
    </row>
    <row r="101" spans="1:21" ht="15" customHeight="1" thickBot="1">
      <c r="A101" s="2" t="s">
        <v>353</v>
      </c>
      <c r="B101" s="269"/>
      <c r="C101" s="260"/>
      <c r="D101" s="266"/>
      <c r="E101" s="266"/>
      <c r="F101" s="269"/>
      <c r="G101" s="113">
        <v>28</v>
      </c>
      <c r="H101" s="117" t="s">
        <v>594</v>
      </c>
      <c r="I101" s="129"/>
      <c r="J101" s="107">
        <v>3</v>
      </c>
      <c r="K101" s="136">
        <f t="shared" si="30"/>
        <v>0</v>
      </c>
      <c r="L101" s="117" t="s">
        <v>595</v>
      </c>
      <c r="M101" s="129"/>
      <c r="N101" s="107">
        <v>1</v>
      </c>
      <c r="O101" s="136">
        <f t="shared" si="31"/>
        <v>0</v>
      </c>
      <c r="P101" s="117" t="s">
        <v>596</v>
      </c>
      <c r="Q101" s="129"/>
      <c r="R101" s="107">
        <v>1</v>
      </c>
      <c r="S101" s="136">
        <f t="shared" si="32"/>
        <v>0</v>
      </c>
      <c r="T101" s="286"/>
      <c r="U101" s="141"/>
    </row>
    <row r="1048565" spans="3:3">
      <c r="C1048565" s="9" t="s">
        <v>308</v>
      </c>
    </row>
  </sheetData>
  <mergeCells count="89">
    <mergeCell ref="D94:D101"/>
    <mergeCell ref="E94:E101"/>
    <mergeCell ref="F94:F101"/>
    <mergeCell ref="T1:T2"/>
    <mergeCell ref="U1:U2"/>
    <mergeCell ref="D76:D83"/>
    <mergeCell ref="E76:E83"/>
    <mergeCell ref="F76:F83"/>
    <mergeCell ref="D40:D47"/>
    <mergeCell ref="E40:E47"/>
    <mergeCell ref="F40:F47"/>
    <mergeCell ref="D4:D11"/>
    <mergeCell ref="E4:E11"/>
    <mergeCell ref="F4:F11"/>
    <mergeCell ref="G1:G2"/>
    <mergeCell ref="F1:F2"/>
    <mergeCell ref="C31:C38"/>
    <mergeCell ref="D31:D38"/>
    <mergeCell ref="E31:E38"/>
    <mergeCell ref="F31:F38"/>
    <mergeCell ref="C85:C92"/>
    <mergeCell ref="D85:D92"/>
    <mergeCell ref="E85:E92"/>
    <mergeCell ref="F85:F92"/>
    <mergeCell ref="D58:D65"/>
    <mergeCell ref="E58:E65"/>
    <mergeCell ref="F58:F65"/>
    <mergeCell ref="C67:C74"/>
    <mergeCell ref="D67:D74"/>
    <mergeCell ref="E67:E74"/>
    <mergeCell ref="F67:F74"/>
    <mergeCell ref="E49:E56"/>
    <mergeCell ref="F49:F56"/>
    <mergeCell ref="D22:D29"/>
    <mergeCell ref="E22:E29"/>
    <mergeCell ref="F22:F29"/>
    <mergeCell ref="D13:D20"/>
    <mergeCell ref="E13:E20"/>
    <mergeCell ref="F13:F20"/>
    <mergeCell ref="B13:B16"/>
    <mergeCell ref="B85:B88"/>
    <mergeCell ref="B49:B52"/>
    <mergeCell ref="B53:B56"/>
    <mergeCell ref="B58:B61"/>
    <mergeCell ref="B17:B20"/>
    <mergeCell ref="B22:B25"/>
    <mergeCell ref="B26:B29"/>
    <mergeCell ref="B31:B34"/>
    <mergeCell ref="B35:B38"/>
    <mergeCell ref="B44:B47"/>
    <mergeCell ref="C49:C56"/>
    <mergeCell ref="D49:D56"/>
    <mergeCell ref="B89:B92"/>
    <mergeCell ref="B94:B97"/>
    <mergeCell ref="B98:B101"/>
    <mergeCell ref="C4:C11"/>
    <mergeCell ref="C22:C29"/>
    <mergeCell ref="C40:C47"/>
    <mergeCell ref="C58:C65"/>
    <mergeCell ref="C76:C83"/>
    <mergeCell ref="C94:C101"/>
    <mergeCell ref="B62:B65"/>
    <mergeCell ref="B67:B70"/>
    <mergeCell ref="B71:B74"/>
    <mergeCell ref="B76:B79"/>
    <mergeCell ref="B80:B83"/>
    <mergeCell ref="B40:B43"/>
    <mergeCell ref="C13:C20"/>
    <mergeCell ref="L1:O1"/>
    <mergeCell ref="B1:B2"/>
    <mergeCell ref="A1:A2"/>
    <mergeCell ref="B4:B7"/>
    <mergeCell ref="B8:B11"/>
    <mergeCell ref="P1:S1"/>
    <mergeCell ref="E1:E2"/>
    <mergeCell ref="D1:D2"/>
    <mergeCell ref="C1:C2"/>
    <mergeCell ref="T93:T101"/>
    <mergeCell ref="T3:T11"/>
    <mergeCell ref="T12:T20"/>
    <mergeCell ref="T21:T29"/>
    <mergeCell ref="T30:T38"/>
    <mergeCell ref="T39:T47"/>
    <mergeCell ref="T48:T56"/>
    <mergeCell ref="T57:T65"/>
    <mergeCell ref="T66:T74"/>
    <mergeCell ref="T75:T83"/>
    <mergeCell ref="T84:T92"/>
    <mergeCell ref="H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M13"/>
  <sheetViews>
    <sheetView workbookViewId="0">
      <selection activeCell="D3" sqref="D3"/>
    </sheetView>
  </sheetViews>
  <sheetFormatPr defaultRowHeight="15"/>
  <cols>
    <col min="1" max="1" width="1.7109375" customWidth="1"/>
    <col min="2" max="2" width="20.7109375" customWidth="1"/>
    <col min="3" max="3" width="34.5703125" bestFit="1" customWidth="1"/>
    <col min="4" max="4" width="17.5703125" customWidth="1"/>
    <col min="5" max="5" width="10.5703125" bestFit="1" customWidth="1"/>
    <col min="6" max="14" width="10.5703125" customWidth="1"/>
    <col min="15" max="24" width="11.7109375" customWidth="1"/>
    <col min="25" max="25" width="17.28515625" customWidth="1"/>
    <col min="26" max="26" width="19.42578125" customWidth="1"/>
    <col min="27" max="27" width="19.7109375" customWidth="1"/>
    <col min="28" max="28" width="15" style="194" bestFit="1" customWidth="1"/>
    <col min="29" max="29" width="23.7109375" style="194" customWidth="1"/>
    <col min="30" max="30" width="3.7109375" customWidth="1"/>
  </cols>
  <sheetData>
    <row r="1" spans="2:39" ht="180.75">
      <c r="B1" s="180" t="s">
        <v>597</v>
      </c>
      <c r="C1" s="180" t="s">
        <v>598</v>
      </c>
      <c r="D1" s="180" t="s">
        <v>599</v>
      </c>
      <c r="E1" s="180" t="s">
        <v>600</v>
      </c>
      <c r="F1" s="180" t="s">
        <v>601</v>
      </c>
      <c r="G1" s="180" t="s">
        <v>602</v>
      </c>
      <c r="H1" s="180" t="s">
        <v>603</v>
      </c>
      <c r="I1" s="180" t="s">
        <v>604</v>
      </c>
      <c r="J1" s="180" t="s">
        <v>605</v>
      </c>
      <c r="K1" s="180" t="s">
        <v>606</v>
      </c>
      <c r="L1" s="180" t="s">
        <v>607</v>
      </c>
      <c r="M1" s="180" t="s">
        <v>608</v>
      </c>
      <c r="N1" s="180" t="s">
        <v>609</v>
      </c>
      <c r="O1" s="180" t="s">
        <v>610</v>
      </c>
      <c r="P1" s="180" t="s">
        <v>611</v>
      </c>
      <c r="Q1" s="180" t="s">
        <v>612</v>
      </c>
      <c r="R1" s="180" t="s">
        <v>613</v>
      </c>
      <c r="S1" s="180" t="s">
        <v>614</v>
      </c>
      <c r="T1" s="180" t="s">
        <v>615</v>
      </c>
      <c r="U1" s="180" t="s">
        <v>616</v>
      </c>
      <c r="V1" s="180" t="s">
        <v>617</v>
      </c>
      <c r="W1" s="180" t="s">
        <v>618</v>
      </c>
      <c r="X1" s="180" t="s">
        <v>619</v>
      </c>
      <c r="Y1" s="180" t="s">
        <v>620</v>
      </c>
      <c r="Z1" s="180"/>
      <c r="AA1" s="180" t="s">
        <v>621</v>
      </c>
      <c r="AB1" s="180" t="s">
        <v>622</v>
      </c>
      <c r="AC1" s="237" t="s">
        <v>623</v>
      </c>
      <c r="AE1" s="289" t="s">
        <v>624</v>
      </c>
      <c r="AF1" s="289"/>
      <c r="AI1" s="231"/>
      <c r="AJ1" s="231"/>
      <c r="AK1" s="231"/>
      <c r="AL1" s="231"/>
      <c r="AM1" s="231"/>
    </row>
    <row r="2" spans="2:39" ht="30">
      <c r="B2" s="203" t="s">
        <v>41</v>
      </c>
      <c r="C2" s="203" t="s">
        <v>625</v>
      </c>
      <c r="D2" s="219" t="s">
        <v>626</v>
      </c>
      <c r="E2" s="220" t="s">
        <v>627</v>
      </c>
      <c r="F2" s="220" t="s">
        <v>628</v>
      </c>
      <c r="G2" s="220" t="s">
        <v>629</v>
      </c>
      <c r="H2" s="220" t="s">
        <v>630</v>
      </c>
      <c r="I2" s="220" t="s">
        <v>631</v>
      </c>
      <c r="J2" s="220" t="s">
        <v>632</v>
      </c>
      <c r="K2" s="220" t="s">
        <v>633</v>
      </c>
      <c r="L2" s="220" t="s">
        <v>634</v>
      </c>
      <c r="M2" s="220" t="s">
        <v>635</v>
      </c>
      <c r="N2" s="220" t="s">
        <v>636</v>
      </c>
      <c r="O2" s="220" t="s">
        <v>637</v>
      </c>
      <c r="P2" s="220" t="s">
        <v>638</v>
      </c>
      <c r="Q2" s="220" t="s">
        <v>639</v>
      </c>
      <c r="R2" s="220" t="s">
        <v>640</v>
      </c>
      <c r="S2" s="220" t="s">
        <v>641</v>
      </c>
      <c r="T2" s="220" t="s">
        <v>642</v>
      </c>
      <c r="U2" s="220" t="s">
        <v>643</v>
      </c>
      <c r="V2" s="220" t="s">
        <v>644</v>
      </c>
      <c r="W2" s="220" t="s">
        <v>645</v>
      </c>
      <c r="X2" s="220" t="s">
        <v>646</v>
      </c>
      <c r="Y2" s="220" t="s">
        <v>647</v>
      </c>
      <c r="Z2" s="232" t="s">
        <v>648</v>
      </c>
      <c r="AA2" s="203" t="s">
        <v>649</v>
      </c>
      <c r="AB2" s="221" t="s">
        <v>650</v>
      </c>
      <c r="AC2" s="221" t="s">
        <v>651</v>
      </c>
      <c r="AD2" s="195"/>
      <c r="AE2" s="222" t="s">
        <v>652</v>
      </c>
      <c r="AF2" s="236">
        <v>0</v>
      </c>
    </row>
    <row r="3" spans="2:39" ht="18.75">
      <c r="B3" s="197" t="s">
        <v>653</v>
      </c>
      <c r="C3" s="197" t="s">
        <v>654</v>
      </c>
      <c r="D3" s="199" t="s">
        <v>655</v>
      </c>
      <c r="E3" s="225" t="s">
        <v>656</v>
      </c>
      <c r="F3" s="225" t="s">
        <v>657</v>
      </c>
      <c r="G3" s="225" t="s">
        <v>658</v>
      </c>
      <c r="H3" s="225" t="s">
        <v>659</v>
      </c>
      <c r="I3" s="225" t="s">
        <v>660</v>
      </c>
      <c r="J3" s="225" t="s">
        <v>659</v>
      </c>
      <c r="K3" s="225" t="s">
        <v>658</v>
      </c>
      <c r="L3" s="225" t="s">
        <v>657</v>
      </c>
      <c r="M3" s="225" t="s">
        <v>656</v>
      </c>
      <c r="N3" s="225" t="s">
        <v>661</v>
      </c>
      <c r="O3" s="226" t="s">
        <v>662</v>
      </c>
      <c r="P3" s="226" t="s">
        <v>663</v>
      </c>
      <c r="Q3" s="226" t="s">
        <v>664</v>
      </c>
      <c r="R3" s="226" t="s">
        <v>665</v>
      </c>
      <c r="S3" s="226" t="s">
        <v>666</v>
      </c>
      <c r="T3" s="226" t="s">
        <v>667</v>
      </c>
      <c r="U3" s="226" t="s">
        <v>668</v>
      </c>
      <c r="V3" s="226" t="s">
        <v>669</v>
      </c>
      <c r="W3" s="226" t="s">
        <v>670</v>
      </c>
      <c r="X3" s="226" t="s">
        <v>671</v>
      </c>
      <c r="Y3" s="201" t="s">
        <v>672</v>
      </c>
      <c r="Z3" s="225"/>
      <c r="AA3" s="201" t="s">
        <v>673</v>
      </c>
      <c r="AB3" s="227" t="s">
        <v>674</v>
      </c>
      <c r="AC3" s="233" t="s">
        <v>675</v>
      </c>
      <c r="AD3" s="202"/>
      <c r="AE3" s="202" t="s">
        <v>676</v>
      </c>
    </row>
    <row r="4" spans="2:39" ht="15" customHeight="1">
      <c r="B4" s="214" t="s">
        <v>296</v>
      </c>
      <c r="C4" t="s">
        <v>677</v>
      </c>
      <c r="D4" s="209"/>
      <c r="E4" s="205"/>
      <c r="F4" s="205"/>
      <c r="G4" s="205"/>
      <c r="H4" s="205"/>
      <c r="I4" s="205"/>
      <c r="J4" s="205"/>
      <c r="K4" s="205"/>
      <c r="L4" s="205"/>
      <c r="M4" s="205"/>
      <c r="N4" s="205"/>
      <c r="O4" s="217"/>
      <c r="P4" s="217"/>
      <c r="Q4" s="217"/>
      <c r="R4" s="217"/>
      <c r="S4" s="217"/>
      <c r="T4" s="217"/>
      <c r="U4" s="217"/>
      <c r="V4" s="217"/>
      <c r="W4" s="217"/>
      <c r="X4" s="217"/>
      <c r="Y4" s="230">
        <f t="array" ref="Y4">SUMPRODUCT(CLIN2_Labour102[[#This Row],[Man-Days
2019]:[Man-Days
2028]],CLIN2_Labour102[[#This Row],[Labour rate
2019]:[Labour rate
2028]])</f>
        <v>0</v>
      </c>
      <c r="Z4" s="234"/>
      <c r="AA4" s="206">
        <f>(CLIN2_Labour102[[#This Row],[Extended cost]]+CLIN2_Labour102[[#This Row],[Expat Allowance (ONLY if applicable)]])*$AF$2</f>
        <v>0</v>
      </c>
      <c r="AB4" s="206">
        <f>CLIN2_Labour102[[#This Row],[Extended cost]]+CLIN2_Labour102[[#This Row],[Expat Allowance (ONLY if applicable)]]+CLIN2_Labour102[[#This Row],[Profit ]]</f>
        <v>0</v>
      </c>
    </row>
    <row r="5" spans="2:39" ht="15" customHeight="1">
      <c r="B5" s="214" t="s">
        <v>301</v>
      </c>
      <c r="C5" t="s">
        <v>677</v>
      </c>
      <c r="D5" s="209"/>
      <c r="E5" s="205"/>
      <c r="F5" s="205"/>
      <c r="G5" s="205"/>
      <c r="H5" s="205"/>
      <c r="I5" s="205"/>
      <c r="J5" s="205"/>
      <c r="K5" s="205"/>
      <c r="L5" s="205"/>
      <c r="M5" s="205"/>
      <c r="N5" s="205"/>
      <c r="O5" s="217"/>
      <c r="P5" s="217"/>
      <c r="Q5" s="217"/>
      <c r="R5" s="217"/>
      <c r="S5" s="217"/>
      <c r="T5" s="217"/>
      <c r="U5" s="217"/>
      <c r="V5" s="217"/>
      <c r="W5" s="217"/>
      <c r="X5" s="217"/>
      <c r="Y5" s="230">
        <f t="array" ref="Y5">SUMPRODUCT(CLIN2_Labour102[[#This Row],[Man-Days
2019]:[Man-Days
2028]],CLIN2_Labour102[[#This Row],[Labour rate
2019]:[Labour rate
2028]])</f>
        <v>0</v>
      </c>
      <c r="Z5" s="234"/>
      <c r="AA5" s="206">
        <f>(CLIN2_Labour102[[#This Row],[Extended cost]]+CLIN2_Labour102[[#This Row],[Expat Allowance (ONLY if applicable)]])*$AF$2</f>
        <v>0</v>
      </c>
      <c r="AB5" s="206">
        <f>CLIN2_Labour102[[#This Row],[Extended cost]]+CLIN2_Labour102[[#This Row],[Expat Allowance (ONLY if applicable)]]+CLIN2_Labour102[[#This Row],[Profit ]]</f>
        <v>0</v>
      </c>
    </row>
    <row r="6" spans="2:39" ht="15" customHeight="1">
      <c r="B6" s="214" t="s">
        <v>305</v>
      </c>
      <c r="C6" t="s">
        <v>677</v>
      </c>
      <c r="D6" s="209"/>
      <c r="E6" s="205"/>
      <c r="F6" s="205"/>
      <c r="G6" s="205"/>
      <c r="H6" s="205"/>
      <c r="I6" s="205"/>
      <c r="J6" s="205"/>
      <c r="K6" s="205"/>
      <c r="L6" s="205"/>
      <c r="M6" s="205"/>
      <c r="N6" s="205"/>
      <c r="O6" s="217"/>
      <c r="P6" s="217"/>
      <c r="Q6" s="217"/>
      <c r="R6" s="217"/>
      <c r="S6" s="217"/>
      <c r="T6" s="217"/>
      <c r="U6" s="217"/>
      <c r="V6" s="217"/>
      <c r="W6" s="217"/>
      <c r="X6" s="217"/>
      <c r="Y6" s="230">
        <f t="array" ref="Y6">SUMPRODUCT(CLIN2_Labour102[[#This Row],[Man-Days
2019]:[Man-Days
2028]],CLIN2_Labour102[[#This Row],[Labour rate
2019]:[Labour rate
2028]])</f>
        <v>0</v>
      </c>
      <c r="Z6" s="234"/>
      <c r="AA6" s="206">
        <f>(CLIN2_Labour102[[#This Row],[Extended cost]]+CLIN2_Labour102[[#This Row],[Expat Allowance (ONLY if applicable)]])*$AF$2</f>
        <v>0</v>
      </c>
      <c r="AB6" s="206">
        <f>CLIN2_Labour102[[#This Row],[Extended cost]]+CLIN2_Labour102[[#This Row],[Expat Allowance (ONLY if applicable)]]+CLIN2_Labour102[[#This Row],[Profit ]]</f>
        <v>0</v>
      </c>
    </row>
    <row r="7" spans="2:39" ht="15" customHeight="1">
      <c r="B7" s="214" t="s">
        <v>297</v>
      </c>
      <c r="C7" t="s">
        <v>677</v>
      </c>
      <c r="D7" s="209"/>
      <c r="E7" s="205"/>
      <c r="F7" s="205"/>
      <c r="G7" s="205"/>
      <c r="H7" s="205"/>
      <c r="I7" s="205"/>
      <c r="J7" s="205"/>
      <c r="K7" s="205"/>
      <c r="L7" s="205"/>
      <c r="M7" s="205"/>
      <c r="N7" s="205"/>
      <c r="O7" s="217"/>
      <c r="P7" s="217"/>
      <c r="Q7" s="217"/>
      <c r="R7" s="217"/>
      <c r="S7" s="217"/>
      <c r="T7" s="217"/>
      <c r="U7" s="217"/>
      <c r="V7" s="217"/>
      <c r="W7" s="217"/>
      <c r="X7" s="217"/>
      <c r="Y7" s="230">
        <f t="array" ref="Y7">SUMPRODUCT(CLIN2_Labour102[[#This Row],[Man-Days
2019]:[Man-Days
2028]],CLIN2_Labour102[[#This Row],[Labour rate
2019]:[Labour rate
2028]])</f>
        <v>0</v>
      </c>
      <c r="Z7" s="234"/>
      <c r="AA7" s="206">
        <f>(CLIN2_Labour102[[#This Row],[Extended cost]]+CLIN2_Labour102[[#This Row],[Expat Allowance (ONLY if applicable)]])*$AF$2</f>
        <v>0</v>
      </c>
      <c r="AB7" s="206">
        <f>CLIN2_Labour102[[#This Row],[Extended cost]]+CLIN2_Labour102[[#This Row],[Expat Allowance (ONLY if applicable)]]+CLIN2_Labour102[[#This Row],[Profit ]]</f>
        <v>0</v>
      </c>
    </row>
    <row r="8" spans="2:39" ht="15" customHeight="1">
      <c r="B8" s="214" t="s">
        <v>302</v>
      </c>
      <c r="C8" t="s">
        <v>677</v>
      </c>
      <c r="D8" s="209"/>
      <c r="E8" s="205"/>
      <c r="F8" s="205"/>
      <c r="G8" s="205"/>
      <c r="H8" s="205"/>
      <c r="I8" s="205"/>
      <c r="J8" s="205"/>
      <c r="K8" s="205"/>
      <c r="L8" s="205"/>
      <c r="M8" s="205"/>
      <c r="N8" s="205"/>
      <c r="O8" s="217"/>
      <c r="P8" s="217"/>
      <c r="Q8" s="217"/>
      <c r="R8" s="217"/>
      <c r="S8" s="217"/>
      <c r="T8" s="217"/>
      <c r="U8" s="217"/>
      <c r="V8" s="217"/>
      <c r="W8" s="217"/>
      <c r="X8" s="217"/>
      <c r="Y8" s="230">
        <f t="array" ref="Y8">SUMPRODUCT(CLIN2_Labour102[[#This Row],[Man-Days
2019]:[Man-Days
2028]],CLIN2_Labour102[[#This Row],[Labour rate
2019]:[Labour rate
2028]])</f>
        <v>0</v>
      </c>
      <c r="Z8" s="235"/>
      <c r="AA8" s="206">
        <f>(CLIN2_Labour102[[#This Row],[Extended cost]]+CLIN2_Labour102[[#This Row],[Expat Allowance (ONLY if applicable)]])*$AF$2</f>
        <v>0</v>
      </c>
      <c r="AB8" s="206">
        <f>CLIN2_Labour102[[#This Row],[Extended cost]]+CLIN2_Labour102[[#This Row],[Expat Allowance (ONLY if applicable)]]+CLIN2_Labour102[[#This Row],[Profit ]]</f>
        <v>0</v>
      </c>
    </row>
    <row r="9" spans="2:39" ht="15" customHeight="1">
      <c r="B9" s="214" t="s">
        <v>306</v>
      </c>
      <c r="C9" t="s">
        <v>677</v>
      </c>
      <c r="D9" s="209"/>
      <c r="E9" s="205"/>
      <c r="F9" s="205"/>
      <c r="G9" s="205"/>
      <c r="H9" s="205"/>
      <c r="I9" s="205"/>
      <c r="J9" s="205"/>
      <c r="K9" s="205"/>
      <c r="L9" s="205"/>
      <c r="M9" s="205"/>
      <c r="N9" s="205"/>
      <c r="O9" s="217"/>
      <c r="P9" s="217"/>
      <c r="Q9" s="217"/>
      <c r="R9" s="217"/>
      <c r="S9" s="217"/>
      <c r="T9" s="217"/>
      <c r="U9" s="217"/>
      <c r="V9" s="217"/>
      <c r="W9" s="217"/>
      <c r="X9" s="217"/>
      <c r="Y9" s="230">
        <f t="array" ref="Y9">SUMPRODUCT(CLIN2_Labour102[[#This Row],[Man-Days
2019]:[Man-Days
2028]],CLIN2_Labour102[[#This Row],[Labour rate
2019]:[Labour rate
2028]])</f>
        <v>0</v>
      </c>
      <c r="Z9" s="234"/>
      <c r="AA9" s="206">
        <f>(CLIN2_Labour102[[#This Row],[Extended cost]]+CLIN2_Labour102[[#This Row],[Expat Allowance (ONLY if applicable)]])*$AF$2</f>
        <v>0</v>
      </c>
      <c r="AB9" s="206">
        <f>CLIN2_Labour102[[#This Row],[Extended cost]]+CLIN2_Labour102[[#This Row],[Expat Allowance (ONLY if applicable)]]+CLIN2_Labour102[[#This Row],[Profit ]]</f>
        <v>0</v>
      </c>
    </row>
    <row r="10" spans="2:39" ht="15" customHeight="1">
      <c r="B10" s="214" t="s">
        <v>298</v>
      </c>
      <c r="C10" t="s">
        <v>677</v>
      </c>
      <c r="D10" s="209"/>
      <c r="E10" s="205"/>
      <c r="F10" s="205"/>
      <c r="G10" s="205"/>
      <c r="H10" s="205"/>
      <c r="I10" s="205"/>
      <c r="J10" s="205"/>
      <c r="K10" s="205"/>
      <c r="L10" s="205"/>
      <c r="M10" s="205"/>
      <c r="N10" s="205"/>
      <c r="O10" s="217"/>
      <c r="P10" s="217"/>
      <c r="Q10" s="217"/>
      <c r="R10" s="217"/>
      <c r="S10" s="217"/>
      <c r="T10" s="217"/>
      <c r="U10" s="217"/>
      <c r="V10" s="217"/>
      <c r="W10" s="217"/>
      <c r="X10" s="217"/>
      <c r="Y10" s="230">
        <f t="array" ref="Y10">SUMPRODUCT(CLIN2_Labour102[[#This Row],[Man-Days
2019]:[Man-Days
2028]],CLIN2_Labour102[[#This Row],[Labour rate
2019]:[Labour rate
2028]])</f>
        <v>0</v>
      </c>
      <c r="Z10" s="235"/>
      <c r="AA10" s="206">
        <f>(CLIN2_Labour102[[#This Row],[Extended cost]]+CLIN2_Labour102[[#This Row],[Expat Allowance (ONLY if applicable)]])*$AF$2</f>
        <v>0</v>
      </c>
      <c r="AB10" s="206">
        <f>CLIN2_Labour102[[#This Row],[Extended cost]]+CLIN2_Labour102[[#This Row],[Expat Allowance (ONLY if applicable)]]+CLIN2_Labour102[[#This Row],[Profit ]]</f>
        <v>0</v>
      </c>
    </row>
    <row r="11" spans="2:39" ht="15" customHeight="1">
      <c r="B11" s="214" t="s">
        <v>303</v>
      </c>
      <c r="C11" t="s">
        <v>677</v>
      </c>
      <c r="D11" s="209"/>
      <c r="E11" s="205"/>
      <c r="F11" s="205"/>
      <c r="G11" s="205"/>
      <c r="H11" s="205"/>
      <c r="I11" s="205"/>
      <c r="J11" s="205"/>
      <c r="K11" s="205"/>
      <c r="L11" s="205"/>
      <c r="M11" s="205"/>
      <c r="N11" s="205"/>
      <c r="O11" s="217"/>
      <c r="P11" s="217"/>
      <c r="Q11" s="217"/>
      <c r="R11" s="217"/>
      <c r="S11" s="217"/>
      <c r="T11" s="217"/>
      <c r="U11" s="217"/>
      <c r="V11" s="217"/>
      <c r="W11" s="217"/>
      <c r="X11" s="217"/>
      <c r="Y11" s="230">
        <f t="array" ref="Y11">SUMPRODUCT(CLIN2_Labour102[[#This Row],[Man-Days
2019]:[Man-Days
2028]],CLIN2_Labour102[[#This Row],[Labour rate
2019]:[Labour rate
2028]])</f>
        <v>0</v>
      </c>
      <c r="Z11" s="235"/>
      <c r="AA11" s="206">
        <f>(CLIN2_Labour102[[#This Row],[Extended cost]]+CLIN2_Labour102[[#This Row],[Expat Allowance (ONLY if applicable)]])*$AF$2</f>
        <v>0</v>
      </c>
      <c r="AB11" s="206">
        <f>CLIN2_Labour102[[#This Row],[Extended cost]]+CLIN2_Labour102[[#This Row],[Expat Allowance (ONLY if applicable)]]+CLIN2_Labour102[[#This Row],[Profit ]]</f>
        <v>0</v>
      </c>
    </row>
    <row r="12" spans="2:39" ht="15" customHeight="1">
      <c r="B12" s="214" t="s">
        <v>307</v>
      </c>
      <c r="C12" t="s">
        <v>677</v>
      </c>
      <c r="D12" s="209"/>
      <c r="E12" s="205"/>
      <c r="F12" s="205"/>
      <c r="G12" s="205"/>
      <c r="H12" s="205"/>
      <c r="I12" s="205"/>
      <c r="J12" s="205"/>
      <c r="K12" s="205"/>
      <c r="L12" s="205"/>
      <c r="M12" s="205"/>
      <c r="N12" s="205"/>
      <c r="O12" s="217"/>
      <c r="P12" s="217"/>
      <c r="Q12" s="217"/>
      <c r="R12" s="217"/>
      <c r="S12" s="217"/>
      <c r="T12" s="217"/>
      <c r="U12" s="217"/>
      <c r="V12" s="217"/>
      <c r="W12" s="217"/>
      <c r="X12" s="217"/>
      <c r="Y12" s="230">
        <f t="array" ref="Y12">SUMPRODUCT(CLIN2_Labour102[[#This Row],[Man-Days
2019]:[Man-Days
2028]],CLIN2_Labour102[[#This Row],[Labour rate
2019]:[Labour rate
2028]])</f>
        <v>0</v>
      </c>
      <c r="Z12" s="234"/>
      <c r="AA12" s="206">
        <f>(CLIN2_Labour102[[#This Row],[Extended cost]]+CLIN2_Labour102[[#This Row],[Expat Allowance (ONLY if applicable)]])*$AF$2</f>
        <v>0</v>
      </c>
      <c r="AB12" s="206">
        <f>CLIN2_Labour102[[#This Row],[Extended cost]]+CLIN2_Labour102[[#This Row],[Expat Allowance (ONLY if applicable)]]+CLIN2_Labour102[[#This Row],[Profit ]]</f>
        <v>0</v>
      </c>
    </row>
    <row r="13" spans="2:39" ht="15" customHeight="1">
      <c r="B13" t="s">
        <v>678</v>
      </c>
      <c r="D13" s="304"/>
      <c r="O13" s="304"/>
      <c r="P13" s="304"/>
      <c r="Q13" s="304"/>
      <c r="R13" s="304"/>
      <c r="S13" s="304"/>
      <c r="T13" s="304"/>
      <c r="U13" s="304"/>
      <c r="V13" s="304"/>
      <c r="W13" s="304"/>
      <c r="X13" s="304"/>
      <c r="Y13" s="304"/>
      <c r="AA13" s="304"/>
      <c r="AB13" s="305">
        <f>SUBTOTAL(109,CLIN2_Labour102[Fully burdened cost])</f>
        <v>0</v>
      </c>
      <c r="AC13" s="304"/>
    </row>
  </sheetData>
  <mergeCells count="1">
    <mergeCell ref="AE1:AF1"/>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F13"/>
  <sheetViews>
    <sheetView workbookViewId="0">
      <selection activeCell="E3" sqref="E3"/>
    </sheetView>
  </sheetViews>
  <sheetFormatPr defaultRowHeight="15"/>
  <cols>
    <col min="1" max="1" width="1.7109375" customWidth="1"/>
    <col min="2" max="2" width="20.7109375" customWidth="1"/>
    <col min="3" max="3" width="34.28515625" customWidth="1"/>
    <col min="4" max="4" width="41.28515625" customWidth="1"/>
    <col min="5" max="5" width="18" customWidth="1"/>
    <col min="16" max="26" width="10.42578125" customWidth="1"/>
    <col min="27" max="27" width="17.5703125" customWidth="1"/>
    <col min="28" max="28" width="15.140625" style="194" customWidth="1"/>
    <col min="29" max="29" width="26" customWidth="1"/>
    <col min="30" max="30" width="3.7109375" customWidth="1"/>
  </cols>
  <sheetData>
    <row r="1" spans="2:32" ht="180.75">
      <c r="B1" s="180" t="s">
        <v>679</v>
      </c>
      <c r="C1" s="180" t="s">
        <v>680</v>
      </c>
      <c r="D1" s="180" t="s">
        <v>681</v>
      </c>
      <c r="E1" s="180" t="s">
        <v>682</v>
      </c>
      <c r="F1" s="180" t="s">
        <v>683</v>
      </c>
      <c r="G1" s="180" t="s">
        <v>684</v>
      </c>
      <c r="H1" s="180" t="s">
        <v>685</v>
      </c>
      <c r="I1" s="180" t="s">
        <v>686</v>
      </c>
      <c r="J1" s="180" t="s">
        <v>687</v>
      </c>
      <c r="K1" s="180" t="s">
        <v>688</v>
      </c>
      <c r="L1" s="180" t="s">
        <v>689</v>
      </c>
      <c r="M1" s="180" t="s">
        <v>690</v>
      </c>
      <c r="N1" s="180" t="s">
        <v>691</v>
      </c>
      <c r="O1" s="180" t="s">
        <v>692</v>
      </c>
      <c r="P1" s="180" t="s">
        <v>693</v>
      </c>
      <c r="Q1" s="180" t="s">
        <v>694</v>
      </c>
      <c r="R1" s="180" t="s">
        <v>695</v>
      </c>
      <c r="S1" s="180" t="s">
        <v>696</v>
      </c>
      <c r="T1" s="180" t="s">
        <v>697</v>
      </c>
      <c r="U1" s="180" t="s">
        <v>698</v>
      </c>
      <c r="V1" s="180" t="s">
        <v>699</v>
      </c>
      <c r="W1" s="180" t="s">
        <v>700</v>
      </c>
      <c r="X1" s="180" t="s">
        <v>701</v>
      </c>
      <c r="Y1" s="180" t="s">
        <v>702</v>
      </c>
      <c r="Z1" s="180" t="s">
        <v>703</v>
      </c>
      <c r="AA1" s="180" t="s">
        <v>704</v>
      </c>
      <c r="AB1" s="180" t="s">
        <v>705</v>
      </c>
      <c r="AC1" s="237" t="s">
        <v>623</v>
      </c>
      <c r="AE1" s="290" t="s">
        <v>706</v>
      </c>
      <c r="AF1" s="290"/>
    </row>
    <row r="2" spans="2:32" ht="30">
      <c r="B2" s="195" t="s">
        <v>41</v>
      </c>
      <c r="C2" s="195" t="s">
        <v>707</v>
      </c>
      <c r="D2" s="218" t="s">
        <v>708</v>
      </c>
      <c r="E2" s="219" t="s">
        <v>709</v>
      </c>
      <c r="F2" s="220" t="s">
        <v>710</v>
      </c>
      <c r="G2" s="220" t="s">
        <v>711</v>
      </c>
      <c r="H2" s="220" t="s">
        <v>712</v>
      </c>
      <c r="I2" s="220" t="s">
        <v>713</v>
      </c>
      <c r="J2" s="220" t="s">
        <v>714</v>
      </c>
      <c r="K2" s="220" t="s">
        <v>715</v>
      </c>
      <c r="L2" s="220" t="s">
        <v>716</v>
      </c>
      <c r="M2" s="220" t="s">
        <v>717</v>
      </c>
      <c r="N2" s="220" t="s">
        <v>718</v>
      </c>
      <c r="O2" s="220" t="s">
        <v>719</v>
      </c>
      <c r="P2" s="220" t="s">
        <v>720</v>
      </c>
      <c r="Q2" s="220" t="s">
        <v>721</v>
      </c>
      <c r="R2" s="220" t="s">
        <v>722</v>
      </c>
      <c r="S2" s="220" t="s">
        <v>723</v>
      </c>
      <c r="T2" s="220" t="s">
        <v>724</v>
      </c>
      <c r="U2" s="220" t="s">
        <v>725</v>
      </c>
      <c r="V2" s="220" t="s">
        <v>726</v>
      </c>
      <c r="W2" s="220" t="s">
        <v>727</v>
      </c>
      <c r="X2" s="220" t="s">
        <v>728</v>
      </c>
      <c r="Y2" s="220" t="s">
        <v>729</v>
      </c>
      <c r="Z2" s="220" t="s">
        <v>647</v>
      </c>
      <c r="AA2" s="220" t="s">
        <v>730</v>
      </c>
      <c r="AB2" s="221" t="s">
        <v>650</v>
      </c>
      <c r="AC2" s="221" t="s">
        <v>651</v>
      </c>
      <c r="AE2" s="222" t="s">
        <v>652</v>
      </c>
      <c r="AF2" s="236">
        <v>0</v>
      </c>
    </row>
    <row r="3" spans="2:32" ht="18.75">
      <c r="B3" s="197" t="s">
        <v>653</v>
      </c>
      <c r="C3" s="223" t="s">
        <v>731</v>
      </c>
      <c r="D3" s="224" t="s">
        <v>732</v>
      </c>
      <c r="E3" s="199" t="s">
        <v>655</v>
      </c>
      <c r="F3" s="225">
        <v>10</v>
      </c>
      <c r="G3" s="225" t="s">
        <v>657</v>
      </c>
      <c r="H3" s="225">
        <v>25</v>
      </c>
      <c r="I3" s="225">
        <v>5</v>
      </c>
      <c r="J3" s="225" t="s">
        <v>660</v>
      </c>
      <c r="K3" s="225" t="s">
        <v>659</v>
      </c>
      <c r="L3" s="225" t="s">
        <v>658</v>
      </c>
      <c r="M3" s="225" t="s">
        <v>657</v>
      </c>
      <c r="N3" s="225" t="s">
        <v>659</v>
      </c>
      <c r="O3" s="225" t="s">
        <v>660</v>
      </c>
      <c r="P3" s="226" t="s">
        <v>733</v>
      </c>
      <c r="Q3" s="226" t="s">
        <v>734</v>
      </c>
      <c r="R3" s="226" t="s">
        <v>735</v>
      </c>
      <c r="S3" s="226" t="s">
        <v>736</v>
      </c>
      <c r="T3" s="226" t="s">
        <v>737</v>
      </c>
      <c r="U3" s="226" t="s">
        <v>738</v>
      </c>
      <c r="V3" s="226" t="s">
        <v>739</v>
      </c>
      <c r="W3" s="226" t="s">
        <v>740</v>
      </c>
      <c r="X3" s="226" t="s">
        <v>741</v>
      </c>
      <c r="Y3" s="226" t="s">
        <v>742</v>
      </c>
      <c r="Z3" s="201" t="s">
        <v>743</v>
      </c>
      <c r="AA3" s="201" t="s">
        <v>744</v>
      </c>
      <c r="AB3" s="227" t="s">
        <v>745</v>
      </c>
      <c r="AC3" s="227" t="s">
        <v>675</v>
      </c>
      <c r="AD3" s="202"/>
      <c r="AE3" s="202" t="s">
        <v>676</v>
      </c>
    </row>
    <row r="4" spans="2:32">
      <c r="B4" s="214" t="s">
        <v>296</v>
      </c>
      <c r="C4" t="s">
        <v>746</v>
      </c>
      <c r="D4" t="s">
        <v>747</v>
      </c>
      <c r="E4" s="209"/>
      <c r="F4" s="204"/>
      <c r="G4" s="204"/>
      <c r="H4" s="204"/>
      <c r="I4" s="204"/>
      <c r="J4" s="204"/>
      <c r="K4" s="204"/>
      <c r="L4" s="204"/>
      <c r="M4" s="204"/>
      <c r="N4" s="204"/>
      <c r="O4" s="204"/>
      <c r="P4" s="228"/>
      <c r="Q4" s="228"/>
      <c r="R4" s="228"/>
      <c r="S4" s="228"/>
      <c r="T4" s="228"/>
      <c r="U4" s="228"/>
      <c r="V4" s="228"/>
      <c r="W4" s="228"/>
      <c r="X4" s="228"/>
      <c r="Y4" s="228"/>
      <c r="Z4" s="206">
        <f t="array" ref="Z4">SUMPRODUCT(CLIN1_Material11[[#This Row],[Quantity
2019]:[Quantity
2028]],CLIN1_Material11[[#This Row],[Unit cost
2019]:[Unit cost
2028]])</f>
        <v>0</v>
      </c>
      <c r="AA4" s="206">
        <f>CLIN1_Material11[[#This Row],[Extended cost]]*$AF$2</f>
        <v>0</v>
      </c>
      <c r="AB4" s="206">
        <f>CLIN1_Material11[[#This Row],[Extended cost]]+CLIN1_Material11[[#This Row],[Profit]]</f>
        <v>0</v>
      </c>
      <c r="AC4" s="194"/>
    </row>
    <row r="5" spans="2:32">
      <c r="B5" s="214" t="s">
        <v>301</v>
      </c>
      <c r="C5" t="s">
        <v>746</v>
      </c>
      <c r="D5" t="s">
        <v>747</v>
      </c>
      <c r="E5" s="209"/>
      <c r="F5" s="204"/>
      <c r="G5" s="204"/>
      <c r="H5" s="204"/>
      <c r="I5" s="204"/>
      <c r="J5" s="204"/>
      <c r="K5" s="204"/>
      <c r="L5" s="204"/>
      <c r="M5" s="204"/>
      <c r="N5" s="204"/>
      <c r="O5" s="204"/>
      <c r="P5" s="228"/>
      <c r="Q5" s="228"/>
      <c r="R5" s="228"/>
      <c r="S5" s="228"/>
      <c r="T5" s="228"/>
      <c r="U5" s="228"/>
      <c r="V5" s="228"/>
      <c r="W5" s="228"/>
      <c r="X5" s="228"/>
      <c r="Y5" s="228"/>
      <c r="Z5" s="206">
        <f t="array" ref="Z5">SUMPRODUCT(CLIN1_Material11[[#This Row],[Quantity
2019]:[Quantity
2028]],CLIN1_Material11[[#This Row],[Unit cost
2019]:[Unit cost
2028]])</f>
        <v>0</v>
      </c>
      <c r="AA5" s="206">
        <f>CLIN1_Material11[[#This Row],[Extended cost]]*$AF$2</f>
        <v>0</v>
      </c>
      <c r="AB5" s="206">
        <f>CLIN1_Material11[[#This Row],[Extended cost]]+CLIN1_Material11[[#This Row],[Profit]]</f>
        <v>0</v>
      </c>
      <c r="AC5" s="194"/>
    </row>
    <row r="6" spans="2:32">
      <c r="B6" s="214" t="s">
        <v>305</v>
      </c>
      <c r="C6" t="s">
        <v>746</v>
      </c>
      <c r="D6" t="s">
        <v>747</v>
      </c>
      <c r="E6" s="209"/>
      <c r="F6" s="229"/>
      <c r="G6" s="204"/>
      <c r="H6" s="204"/>
      <c r="I6" s="204"/>
      <c r="J6" s="204"/>
      <c r="K6" s="204"/>
      <c r="L6" s="204"/>
      <c r="M6" s="204"/>
      <c r="N6" s="204"/>
      <c r="O6" s="204"/>
      <c r="P6" s="229"/>
      <c r="Q6" s="229"/>
      <c r="R6" s="229"/>
      <c r="S6" s="229"/>
      <c r="T6" s="229"/>
      <c r="U6" s="229"/>
      <c r="V6" s="229"/>
      <c r="W6" s="229"/>
      <c r="X6" s="229"/>
      <c r="Y6" s="229"/>
      <c r="Z6" s="206">
        <f t="array" ref="Z6">SUMPRODUCT(CLIN1_Material11[[#This Row],[Quantity
2019]:[Quantity
2028]],CLIN1_Material11[[#This Row],[Unit cost
2019]:[Unit cost
2028]])</f>
        <v>0</v>
      </c>
      <c r="AA6" s="206">
        <f>CLIN1_Material11[[#This Row],[Extended cost]]*$AF$2</f>
        <v>0</v>
      </c>
      <c r="AB6" s="206">
        <f>CLIN1_Material11[[#This Row],[Extended cost]]+CLIN1_Material11[[#This Row],[Profit]]</f>
        <v>0</v>
      </c>
      <c r="AC6" s="194"/>
    </row>
    <row r="7" spans="2:32">
      <c r="B7" s="214" t="s">
        <v>297</v>
      </c>
      <c r="C7" t="s">
        <v>746</v>
      </c>
      <c r="D7" t="s">
        <v>747</v>
      </c>
      <c r="E7" s="209"/>
      <c r="F7" s="229"/>
      <c r="G7" s="204"/>
      <c r="H7" s="204"/>
      <c r="I7" s="204"/>
      <c r="J7" s="204"/>
      <c r="K7" s="204"/>
      <c r="L7" s="204"/>
      <c r="M7" s="204"/>
      <c r="N7" s="204"/>
      <c r="O7" s="204"/>
      <c r="P7" s="229"/>
      <c r="Q7" s="229"/>
      <c r="R7" s="229"/>
      <c r="S7" s="229"/>
      <c r="T7" s="229"/>
      <c r="U7" s="229"/>
      <c r="V7" s="229"/>
      <c r="W7" s="229"/>
      <c r="X7" s="229"/>
      <c r="Y7" s="229"/>
      <c r="Z7" s="206">
        <f t="array" ref="Z7">SUMPRODUCT(CLIN1_Material11[[#This Row],[Quantity
2019]:[Quantity
2028]],CLIN1_Material11[[#This Row],[Unit cost
2019]:[Unit cost
2028]])</f>
        <v>0</v>
      </c>
      <c r="AA7" s="206">
        <f>CLIN1_Material11[[#This Row],[Extended cost]]*$AF$2</f>
        <v>0</v>
      </c>
      <c r="AB7" s="206">
        <f>CLIN1_Material11[[#This Row],[Extended cost]]+CLIN1_Material11[[#This Row],[Profit]]</f>
        <v>0</v>
      </c>
      <c r="AC7" s="194"/>
    </row>
    <row r="8" spans="2:32">
      <c r="B8" s="214" t="s">
        <v>302</v>
      </c>
      <c r="C8" t="s">
        <v>746</v>
      </c>
      <c r="D8" t="s">
        <v>747</v>
      </c>
      <c r="E8" s="209"/>
      <c r="F8" s="229"/>
      <c r="G8" s="204"/>
      <c r="H8" s="204"/>
      <c r="I8" s="204"/>
      <c r="J8" s="204"/>
      <c r="K8" s="204"/>
      <c r="L8" s="204"/>
      <c r="M8" s="204"/>
      <c r="N8" s="204"/>
      <c r="O8" s="204"/>
      <c r="P8" s="229"/>
      <c r="Q8" s="229"/>
      <c r="R8" s="229"/>
      <c r="S8" s="229"/>
      <c r="T8" s="229"/>
      <c r="U8" s="229"/>
      <c r="V8" s="229"/>
      <c r="W8" s="229"/>
      <c r="X8" s="229"/>
      <c r="Y8" s="229"/>
      <c r="Z8" s="206">
        <f t="array" ref="Z8">SUMPRODUCT(CLIN1_Material11[[#This Row],[Quantity
2019]:[Quantity
2028]],CLIN1_Material11[[#This Row],[Unit cost
2019]:[Unit cost
2028]])</f>
        <v>0</v>
      </c>
      <c r="AA8" s="206">
        <f>CLIN1_Material11[[#This Row],[Extended cost]]*$AF$2</f>
        <v>0</v>
      </c>
      <c r="AB8" s="206">
        <f>CLIN1_Material11[[#This Row],[Extended cost]]+CLIN1_Material11[[#This Row],[Profit]]</f>
        <v>0</v>
      </c>
      <c r="AC8" s="194"/>
    </row>
    <row r="9" spans="2:32">
      <c r="B9" s="214" t="s">
        <v>306</v>
      </c>
      <c r="C9" t="s">
        <v>746</v>
      </c>
      <c r="D9" t="s">
        <v>747</v>
      </c>
      <c r="E9" s="209"/>
      <c r="F9" s="204"/>
      <c r="G9" s="204"/>
      <c r="H9" s="204"/>
      <c r="I9" s="204"/>
      <c r="J9" s="204"/>
      <c r="K9" s="204"/>
      <c r="L9" s="204"/>
      <c r="M9" s="204"/>
      <c r="N9" s="204"/>
      <c r="O9" s="204"/>
      <c r="P9" s="228"/>
      <c r="Q9" s="228"/>
      <c r="R9" s="228"/>
      <c r="S9" s="228"/>
      <c r="T9" s="228"/>
      <c r="U9" s="228"/>
      <c r="V9" s="228"/>
      <c r="W9" s="228"/>
      <c r="X9" s="228"/>
      <c r="Y9" s="228"/>
      <c r="Z9" s="206">
        <f t="array" ref="Z9">SUMPRODUCT(CLIN1_Material11[[#This Row],[Quantity
2019]:[Quantity
2028]],CLIN1_Material11[[#This Row],[Unit cost
2019]:[Unit cost
2028]])</f>
        <v>0</v>
      </c>
      <c r="AA9" s="206">
        <f>CLIN1_Material11[[#This Row],[Extended cost]]*$AF$2</f>
        <v>0</v>
      </c>
      <c r="AB9" s="206">
        <f>CLIN1_Material11[[#This Row],[Extended cost]]+CLIN1_Material11[[#This Row],[Profit]]</f>
        <v>0</v>
      </c>
      <c r="AC9" s="194"/>
    </row>
    <row r="10" spans="2:32">
      <c r="B10" s="214" t="s">
        <v>298</v>
      </c>
      <c r="C10" t="s">
        <v>746</v>
      </c>
      <c r="D10" t="s">
        <v>747</v>
      </c>
      <c r="E10" s="209"/>
      <c r="F10" s="204"/>
      <c r="G10" s="204"/>
      <c r="H10" s="204"/>
      <c r="I10" s="204"/>
      <c r="J10" s="204"/>
      <c r="K10" s="204"/>
      <c r="L10" s="204"/>
      <c r="M10" s="204"/>
      <c r="N10" s="204"/>
      <c r="O10" s="204"/>
      <c r="P10" s="228"/>
      <c r="Q10" s="228"/>
      <c r="R10" s="228"/>
      <c r="S10" s="228"/>
      <c r="T10" s="228"/>
      <c r="U10" s="228"/>
      <c r="V10" s="228"/>
      <c r="W10" s="228"/>
      <c r="X10" s="228"/>
      <c r="Y10" s="228"/>
      <c r="Z10" s="206">
        <f t="array" ref="Z10">SUMPRODUCT(CLIN1_Material11[[#This Row],[Quantity
2019]:[Quantity
2028]],CLIN1_Material11[[#This Row],[Unit cost
2019]:[Unit cost
2028]])</f>
        <v>0</v>
      </c>
      <c r="AA10" s="206">
        <f>CLIN1_Material11[[#This Row],[Extended cost]]*$AF$2</f>
        <v>0</v>
      </c>
      <c r="AB10" s="206">
        <f>CLIN1_Material11[[#This Row],[Extended cost]]+CLIN1_Material11[[#This Row],[Profit]]</f>
        <v>0</v>
      </c>
      <c r="AC10" s="194"/>
    </row>
    <row r="11" spans="2:32">
      <c r="B11" s="214" t="s">
        <v>303</v>
      </c>
      <c r="C11" t="s">
        <v>746</v>
      </c>
      <c r="D11" t="s">
        <v>747</v>
      </c>
      <c r="E11" s="209"/>
      <c r="F11" s="204"/>
      <c r="G11" s="204"/>
      <c r="H11" s="204"/>
      <c r="I11" s="204"/>
      <c r="J11" s="204"/>
      <c r="K11" s="204"/>
      <c r="L11" s="204"/>
      <c r="M11" s="204"/>
      <c r="N11" s="204"/>
      <c r="O11" s="204"/>
      <c r="P11" s="228"/>
      <c r="Q11" s="228"/>
      <c r="R11" s="228"/>
      <c r="S11" s="228"/>
      <c r="T11" s="228"/>
      <c r="U11" s="228"/>
      <c r="V11" s="228"/>
      <c r="W11" s="228"/>
      <c r="X11" s="228"/>
      <c r="Y11" s="228"/>
      <c r="Z11" s="206">
        <f t="array" ref="Z11">SUMPRODUCT(CLIN1_Material11[[#This Row],[Quantity
2019]:[Quantity
2028]],CLIN1_Material11[[#This Row],[Unit cost
2019]:[Unit cost
2028]])</f>
        <v>0</v>
      </c>
      <c r="AA11" s="206">
        <f>CLIN1_Material11[[#This Row],[Extended cost]]*$AF$2</f>
        <v>0</v>
      </c>
      <c r="AB11" s="206">
        <f>CLIN1_Material11[[#This Row],[Extended cost]]+CLIN1_Material11[[#This Row],[Profit]]</f>
        <v>0</v>
      </c>
      <c r="AC11" s="194"/>
    </row>
    <row r="12" spans="2:32">
      <c r="B12" s="214" t="s">
        <v>307</v>
      </c>
      <c r="C12" t="s">
        <v>746</v>
      </c>
      <c r="D12" t="s">
        <v>747</v>
      </c>
      <c r="E12" s="209"/>
      <c r="F12" s="204"/>
      <c r="G12" s="204"/>
      <c r="H12" s="204"/>
      <c r="I12" s="204"/>
      <c r="J12" s="204"/>
      <c r="K12" s="204"/>
      <c r="L12" s="204"/>
      <c r="M12" s="204"/>
      <c r="N12" s="204"/>
      <c r="O12" s="204"/>
      <c r="P12" s="228"/>
      <c r="Q12" s="228"/>
      <c r="R12" s="228"/>
      <c r="S12" s="228"/>
      <c r="T12" s="228"/>
      <c r="U12" s="228"/>
      <c r="V12" s="228"/>
      <c r="W12" s="228"/>
      <c r="X12" s="228"/>
      <c r="Y12" s="228"/>
      <c r="Z12" s="206">
        <f t="array" ref="Z12">SUMPRODUCT(CLIN1_Material11[[#This Row],[Quantity
2019]:[Quantity
2028]],CLIN1_Material11[[#This Row],[Unit cost
2019]:[Unit cost
2028]])</f>
        <v>0</v>
      </c>
      <c r="AA12" s="206">
        <f>CLIN1_Material11[[#This Row],[Extended cost]]*$AF$2</f>
        <v>0</v>
      </c>
      <c r="AB12" s="206">
        <f>CLIN1_Material11[[#This Row],[Extended cost]]+CLIN1_Material11[[#This Row],[Profit]]</f>
        <v>0</v>
      </c>
      <c r="AC12" s="194"/>
    </row>
    <row r="13" spans="2:32">
      <c r="B13" t="s">
        <v>678</v>
      </c>
      <c r="F13" s="304"/>
      <c r="P13" s="304"/>
      <c r="Q13" s="304"/>
      <c r="R13" s="304"/>
      <c r="S13" s="304"/>
      <c r="T13" s="304"/>
      <c r="U13" s="304"/>
      <c r="V13" s="304"/>
      <c r="W13" s="304"/>
      <c r="X13" s="304"/>
      <c r="Y13" s="304"/>
      <c r="Z13" s="305"/>
      <c r="AA13" s="305"/>
      <c r="AB13" s="305">
        <f>SUBTOTAL(109,CLIN1_Material11[Fully burdened cost])</f>
        <v>0</v>
      </c>
      <c r="AC13" s="304"/>
    </row>
  </sheetData>
  <mergeCells count="1">
    <mergeCell ref="AE1:AF1"/>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10"/>
  <sheetViews>
    <sheetView workbookViewId="0">
      <selection activeCell="E3" sqref="E3"/>
    </sheetView>
  </sheetViews>
  <sheetFormatPr defaultRowHeight="15"/>
  <cols>
    <col min="1" max="1" width="1.7109375" customWidth="1"/>
    <col min="2" max="2" width="20.7109375" customWidth="1"/>
    <col min="3" max="3" width="27" customWidth="1"/>
    <col min="4" max="4" width="8" customWidth="1"/>
    <col min="5" max="5" width="13.5703125" customWidth="1"/>
    <col min="6" max="6" width="9.85546875" customWidth="1"/>
    <col min="7" max="7" width="11.28515625" customWidth="1"/>
    <col min="8" max="8" width="14.42578125" bestFit="1" customWidth="1"/>
    <col min="9" max="9" width="16.140625" bestFit="1" customWidth="1"/>
    <col min="10" max="10" width="18" customWidth="1"/>
    <col min="11" max="11" width="12.140625" bestFit="1" customWidth="1"/>
    <col min="12" max="12" width="3.7109375" customWidth="1"/>
  </cols>
  <sheetData>
    <row r="1" spans="2:13" ht="180.75">
      <c r="B1" s="180" t="s">
        <v>748</v>
      </c>
      <c r="C1" s="180" t="s">
        <v>749</v>
      </c>
      <c r="D1" s="180" t="s">
        <v>750</v>
      </c>
      <c r="E1" s="180" t="s">
        <v>599</v>
      </c>
      <c r="F1" s="180" t="s">
        <v>751</v>
      </c>
      <c r="G1" s="180" t="s">
        <v>752</v>
      </c>
      <c r="H1" s="180" t="s">
        <v>753</v>
      </c>
      <c r="I1" s="180" t="s">
        <v>754</v>
      </c>
      <c r="J1" s="180" t="s">
        <v>755</v>
      </c>
      <c r="K1" s="180" t="s">
        <v>756</v>
      </c>
    </row>
    <row r="2" spans="2:13" s="191" customFormat="1" ht="30">
      <c r="B2" s="190" t="s">
        <v>41</v>
      </c>
      <c r="C2" s="190" t="s">
        <v>757</v>
      </c>
      <c r="D2" s="190" t="s">
        <v>758</v>
      </c>
      <c r="E2" s="190" t="s">
        <v>626</v>
      </c>
      <c r="F2" s="190" t="s">
        <v>759</v>
      </c>
      <c r="G2" s="190" t="s">
        <v>760</v>
      </c>
      <c r="H2" s="190" t="s">
        <v>761</v>
      </c>
      <c r="I2" s="190" t="s">
        <v>762</v>
      </c>
      <c r="J2" s="215" t="s">
        <v>763</v>
      </c>
      <c r="K2" s="215" t="s">
        <v>764</v>
      </c>
      <c r="L2" s="215"/>
    </row>
    <row r="3" spans="2:13" ht="18.75">
      <c r="B3" s="197" t="s">
        <v>653</v>
      </c>
      <c r="C3" s="197" t="s">
        <v>765</v>
      </c>
      <c r="D3" s="197">
        <v>2019</v>
      </c>
      <c r="E3" s="199" t="s">
        <v>655</v>
      </c>
      <c r="F3" s="197">
        <v>4</v>
      </c>
      <c r="G3" s="197">
        <v>3</v>
      </c>
      <c r="H3" s="197">
        <v>5</v>
      </c>
      <c r="I3" s="216">
        <v>600</v>
      </c>
      <c r="J3" s="216">
        <v>150</v>
      </c>
      <c r="K3" s="201" t="s">
        <v>766</v>
      </c>
      <c r="L3" s="202"/>
      <c r="M3" s="202" t="s">
        <v>676</v>
      </c>
    </row>
    <row r="4" spans="2:13">
      <c r="B4" s="214" t="s">
        <v>296</v>
      </c>
      <c r="C4" s="207" t="s">
        <v>767</v>
      </c>
      <c r="D4" s="207"/>
      <c r="E4" s="209"/>
      <c r="F4" s="211"/>
      <c r="G4" s="211"/>
      <c r="H4" s="211"/>
      <c r="I4" s="212"/>
      <c r="J4" s="212"/>
      <c r="K4" s="212">
        <f>Table3812[[#This Row],[Nr of
trips]]*Table3812[[#This Row],[Nr of
people]]*Table3812[[#This Row],[Cost per roundtrip]]+Table3812[[#This Row],[Nr of
trips]]*Table3812[[#This Row],[Nr of
people]]*Table3812[[#This Row],[Nr of Days
per trip]]*Table3812[[#This Row],[Per Diem]]</f>
        <v>0</v>
      </c>
    </row>
    <row r="5" spans="2:13">
      <c r="B5" s="214" t="s">
        <v>301</v>
      </c>
      <c r="C5" s="207" t="s">
        <v>767</v>
      </c>
      <c r="D5" s="207"/>
      <c r="E5" s="209"/>
      <c r="F5" s="211"/>
      <c r="G5" s="211"/>
      <c r="H5" s="211"/>
      <c r="I5" s="212"/>
      <c r="J5" s="212"/>
      <c r="K5" s="212">
        <f>Table3812[[#This Row],[Nr of
trips]]*Table3812[[#This Row],[Nr of
people]]*Table3812[[#This Row],[Cost per roundtrip]]+Table3812[[#This Row],[Nr of
trips]]*Table3812[[#This Row],[Nr of
people]]*Table3812[[#This Row],[Nr of Days
per trip]]*Table3812[[#This Row],[Per Diem]]</f>
        <v>0</v>
      </c>
    </row>
    <row r="6" spans="2:13">
      <c r="B6" s="214" t="s">
        <v>297</v>
      </c>
      <c r="C6" s="207" t="s">
        <v>767</v>
      </c>
      <c r="D6" s="207"/>
      <c r="E6" s="209"/>
      <c r="F6" s="211"/>
      <c r="G6" s="211"/>
      <c r="H6" s="211"/>
      <c r="I6" s="212"/>
      <c r="J6" s="212"/>
      <c r="K6" s="212">
        <f>Table3812[[#This Row],[Nr of
trips]]*Table3812[[#This Row],[Nr of
people]]*Table3812[[#This Row],[Cost per roundtrip]]+Table3812[[#This Row],[Nr of
trips]]*Table3812[[#This Row],[Nr of
people]]*Table3812[[#This Row],[Nr of Days
per trip]]*Table3812[[#This Row],[Per Diem]]</f>
        <v>0</v>
      </c>
    </row>
    <row r="7" spans="2:13">
      <c r="B7" s="214" t="s">
        <v>302</v>
      </c>
      <c r="C7" s="207" t="s">
        <v>767</v>
      </c>
      <c r="D7" s="207"/>
      <c r="E7" s="209"/>
      <c r="F7" s="211"/>
      <c r="G7" s="211"/>
      <c r="H7" s="211"/>
      <c r="I7" s="212"/>
      <c r="J7" s="212"/>
      <c r="K7" s="212">
        <f>Table3812[[#This Row],[Nr of
trips]]*Table3812[[#This Row],[Nr of
people]]*Table3812[[#This Row],[Cost per roundtrip]]+Table3812[[#This Row],[Nr of
trips]]*Table3812[[#This Row],[Nr of
people]]*Table3812[[#This Row],[Nr of Days
per trip]]*Table3812[[#This Row],[Per Diem]]</f>
        <v>0</v>
      </c>
    </row>
    <row r="8" spans="2:13">
      <c r="B8" s="214" t="s">
        <v>298</v>
      </c>
      <c r="C8" s="207" t="s">
        <v>767</v>
      </c>
      <c r="D8" s="207"/>
      <c r="E8" s="209"/>
      <c r="F8" s="211"/>
      <c r="G8" s="211"/>
      <c r="H8" s="211"/>
      <c r="I8" s="212"/>
      <c r="J8" s="212"/>
      <c r="K8" s="212">
        <f>Table3812[[#This Row],[Nr of
trips]]*Table3812[[#This Row],[Nr of
people]]*Table3812[[#This Row],[Cost per roundtrip]]+Table3812[[#This Row],[Nr of
trips]]*Table3812[[#This Row],[Nr of
people]]*Table3812[[#This Row],[Nr of Days
per trip]]*Table3812[[#This Row],[Per Diem]]</f>
        <v>0</v>
      </c>
    </row>
    <row r="9" spans="2:13">
      <c r="B9" s="214" t="s">
        <v>303</v>
      </c>
      <c r="C9" s="207" t="s">
        <v>767</v>
      </c>
      <c r="D9" s="207"/>
      <c r="E9" s="209"/>
      <c r="F9" s="211"/>
      <c r="G9" s="211"/>
      <c r="H9" s="211"/>
      <c r="I9" s="212"/>
      <c r="J9" s="212"/>
      <c r="K9" s="212">
        <f>Table3812[[#This Row],[Nr of
trips]]*Table3812[[#This Row],[Nr of
people]]*Table3812[[#This Row],[Cost per roundtrip]]+Table3812[[#This Row],[Nr of
trips]]*Table3812[[#This Row],[Nr of
people]]*Table3812[[#This Row],[Nr of Days
per trip]]*Table3812[[#This Row],[Per Diem]]</f>
        <v>0</v>
      </c>
    </row>
    <row r="10" spans="2:13">
      <c r="B10" t="s">
        <v>678</v>
      </c>
      <c r="I10" s="305"/>
      <c r="J10" s="305"/>
      <c r="K10" s="305">
        <f>SUBTOTAL(109,Table3812[Total Cost])</f>
        <v>0</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L7"/>
  <sheetViews>
    <sheetView workbookViewId="0">
      <selection activeCell="D21" sqref="D21"/>
    </sheetView>
  </sheetViews>
  <sheetFormatPr defaultRowHeight="15"/>
  <cols>
    <col min="1" max="1" width="1.7109375" customWidth="1"/>
    <col min="2" max="2" width="20.7109375" customWidth="1"/>
    <col min="3" max="3" width="26.85546875" bestFit="1" customWidth="1"/>
    <col min="4" max="4" width="19.28515625" bestFit="1" customWidth="1"/>
    <col min="5" max="5" width="13.28515625" customWidth="1"/>
    <col min="6" max="7" width="17.140625" customWidth="1"/>
    <col min="8" max="9" width="10.42578125" customWidth="1"/>
    <col min="10" max="10" width="13.28515625" customWidth="1"/>
    <col min="11" max="11" width="3.7109375" customWidth="1"/>
  </cols>
  <sheetData>
    <row r="1" spans="2:12" ht="180.75">
      <c r="B1" s="180" t="s">
        <v>768</v>
      </c>
      <c r="C1" s="180" t="s">
        <v>769</v>
      </c>
      <c r="D1" s="180" t="s">
        <v>770</v>
      </c>
      <c r="E1" s="180" t="s">
        <v>771</v>
      </c>
      <c r="F1" s="180" t="s">
        <v>772</v>
      </c>
      <c r="G1" s="180" t="s">
        <v>773</v>
      </c>
      <c r="H1" s="180" t="s">
        <v>774</v>
      </c>
      <c r="I1" s="180" t="s">
        <v>775</v>
      </c>
      <c r="J1" s="180" t="s">
        <v>776</v>
      </c>
    </row>
    <row r="2" spans="2:12" ht="30">
      <c r="B2" s="195" t="s">
        <v>41</v>
      </c>
      <c r="C2" s="195" t="s">
        <v>777</v>
      </c>
      <c r="D2" s="195" t="s">
        <v>708</v>
      </c>
      <c r="E2" s="195" t="s">
        <v>758</v>
      </c>
      <c r="F2" s="190" t="s">
        <v>626</v>
      </c>
      <c r="G2" s="190" t="s">
        <v>778</v>
      </c>
      <c r="H2" s="195" t="s">
        <v>779</v>
      </c>
      <c r="I2" s="195" t="s">
        <v>780</v>
      </c>
      <c r="J2" s="196" t="s">
        <v>764</v>
      </c>
    </row>
    <row r="3" spans="2:12" ht="18.75">
      <c r="B3" s="197" t="s">
        <v>653</v>
      </c>
      <c r="C3" s="197" t="s">
        <v>781</v>
      </c>
      <c r="D3" s="197" t="s">
        <v>782</v>
      </c>
      <c r="E3" s="198">
        <v>2019</v>
      </c>
      <c r="F3" s="199" t="s">
        <v>655</v>
      </c>
      <c r="G3" s="200" t="s">
        <v>783</v>
      </c>
      <c r="H3" s="197">
        <v>2</v>
      </c>
      <c r="I3" s="201" t="s">
        <v>784</v>
      </c>
      <c r="J3" s="201" t="s">
        <v>785</v>
      </c>
      <c r="L3" s="202" t="s">
        <v>676</v>
      </c>
    </row>
    <row r="4" spans="2:12">
      <c r="B4" s="214" t="s">
        <v>305</v>
      </c>
      <c r="C4" s="207" t="s">
        <v>786</v>
      </c>
      <c r="D4" s="207"/>
      <c r="E4" s="208"/>
      <c r="F4" s="209"/>
      <c r="G4" s="210"/>
      <c r="H4" s="211"/>
      <c r="I4" s="212"/>
      <c r="J4" s="212">
        <f>Table12[[#This Row],[Quantity]]*Table12[[#This Row],[Unit cost ]]</f>
        <v>0</v>
      </c>
    </row>
    <row r="5" spans="2:12">
      <c r="B5" s="214" t="s">
        <v>306</v>
      </c>
      <c r="C5" s="207" t="s">
        <v>786</v>
      </c>
      <c r="D5" s="207"/>
      <c r="E5" s="208"/>
      <c r="F5" s="209"/>
      <c r="G5" s="213"/>
      <c r="H5" s="211"/>
      <c r="I5" s="212"/>
      <c r="J5" s="212">
        <f>Table12[[#This Row],[Quantity]]*Table12[[#This Row],[Unit cost ]]</f>
        <v>0</v>
      </c>
    </row>
    <row r="6" spans="2:12">
      <c r="B6" s="214" t="s">
        <v>307</v>
      </c>
      <c r="C6" s="207" t="s">
        <v>786</v>
      </c>
      <c r="D6" s="207"/>
      <c r="E6" s="208"/>
      <c r="F6" s="209"/>
      <c r="G6" s="213"/>
      <c r="H6" s="211"/>
      <c r="I6" s="212"/>
      <c r="J6" s="212">
        <f>Table12[[#This Row],[Quantity]]*Table12[[#This Row],[Unit cost ]]</f>
        <v>0</v>
      </c>
    </row>
    <row r="7" spans="2:12">
      <c r="B7" t="s">
        <v>678</v>
      </c>
      <c r="I7" s="305"/>
      <c r="J7" s="305">
        <f>SUBTOTAL(109,Table12[Total Cost])</f>
        <v>0</v>
      </c>
    </row>
  </sheetData>
  <pageMargins left="0.7" right="0.7" top="0.75" bottom="0.75" header="0.3" footer="0.3"/>
  <pageSetup paperSize="9" orientation="portrait" verticalDpi="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H17"/>
  <sheetViews>
    <sheetView workbookViewId="0">
      <selection activeCell="D16" sqref="D16"/>
    </sheetView>
  </sheetViews>
  <sheetFormatPr defaultRowHeight="15"/>
  <cols>
    <col min="1" max="1" width="1.7109375" customWidth="1"/>
    <col min="2" max="2" width="28.5703125" bestFit="1" customWidth="1"/>
    <col min="3" max="3" width="15.7109375" bestFit="1" customWidth="1"/>
    <col min="4" max="4" width="20.5703125" customWidth="1"/>
    <col min="5" max="5" width="15.7109375" customWidth="1"/>
    <col min="6" max="6" width="25.42578125" customWidth="1"/>
    <col min="7" max="7" width="50" bestFit="1" customWidth="1"/>
  </cols>
  <sheetData>
    <row r="1" spans="2:8" ht="48.75">
      <c r="B1" s="180" t="s">
        <v>787</v>
      </c>
      <c r="C1" s="180" t="s">
        <v>788</v>
      </c>
      <c r="D1" s="180" t="s">
        <v>789</v>
      </c>
      <c r="F1" s="181" t="s">
        <v>790</v>
      </c>
      <c r="G1" s="182"/>
      <c r="H1" s="182"/>
    </row>
    <row r="2" spans="2:8">
      <c r="B2" s="183" t="s">
        <v>791</v>
      </c>
      <c r="C2" s="183" t="s">
        <v>792</v>
      </c>
      <c r="D2" s="183" t="s">
        <v>793</v>
      </c>
      <c r="F2" s="184" t="s">
        <v>794</v>
      </c>
      <c r="G2" s="184" t="s">
        <v>795</v>
      </c>
      <c r="H2" s="184"/>
    </row>
    <row r="3" spans="2:8">
      <c r="B3" s="127" t="s">
        <v>796</v>
      </c>
      <c r="C3" s="127"/>
      <c r="D3" s="185">
        <v>0</v>
      </c>
      <c r="F3" s="186" t="s">
        <v>797</v>
      </c>
      <c r="G3" s="186"/>
      <c r="H3" s="187">
        <v>0.02</v>
      </c>
    </row>
    <row r="4" spans="2:8">
      <c r="B4" s="127" t="s">
        <v>796</v>
      </c>
      <c r="C4" s="127"/>
      <c r="D4" s="185">
        <v>0</v>
      </c>
      <c r="F4" s="186" t="s">
        <v>798</v>
      </c>
      <c r="G4" s="186"/>
      <c r="H4" s="187">
        <v>0.02</v>
      </c>
    </row>
    <row r="5" spans="2:8">
      <c r="B5" s="127" t="s">
        <v>796</v>
      </c>
      <c r="C5" s="127"/>
      <c r="D5" s="185">
        <v>0</v>
      </c>
      <c r="F5" s="186" t="s">
        <v>799</v>
      </c>
      <c r="G5" s="186"/>
      <c r="H5" s="187">
        <v>0.02</v>
      </c>
    </row>
    <row r="6" spans="2:8">
      <c r="B6" s="127"/>
      <c r="C6" s="127"/>
      <c r="D6" s="185"/>
      <c r="F6" s="186" t="s">
        <v>800</v>
      </c>
      <c r="G6" s="188" t="s">
        <v>801</v>
      </c>
      <c r="H6" s="187" t="s">
        <v>802</v>
      </c>
    </row>
    <row r="7" spans="2:8">
      <c r="B7" s="127"/>
      <c r="C7" s="127"/>
      <c r="D7" s="189"/>
    </row>
    <row r="8" spans="2:8">
      <c r="B8" s="127"/>
      <c r="C8" s="127"/>
      <c r="D8" s="189"/>
    </row>
    <row r="9" spans="2:8">
      <c r="B9" s="127"/>
      <c r="C9" s="127"/>
      <c r="D9" s="185"/>
    </row>
    <row r="10" spans="2:8" s="191" customFormat="1">
      <c r="B10"/>
      <c r="C10"/>
      <c r="D10"/>
      <c r="E10" s="190"/>
      <c r="F10" s="190"/>
      <c r="G10" s="190"/>
    </row>
    <row r="11" spans="2:8">
      <c r="B11" s="192" t="s">
        <v>803</v>
      </c>
      <c r="C11" s="190"/>
      <c r="D11" s="190"/>
    </row>
    <row r="12" spans="2:8">
      <c r="B12" s="193" t="s">
        <v>798</v>
      </c>
      <c r="C12" s="194"/>
    </row>
    <row r="13" spans="2:8">
      <c r="B13" s="193" t="s">
        <v>797</v>
      </c>
    </row>
    <row r="14" spans="2:8">
      <c r="B14" s="193" t="s">
        <v>804</v>
      </c>
    </row>
    <row r="15" spans="2:8">
      <c r="B15" s="193" t="s">
        <v>805</v>
      </c>
    </row>
    <row r="16" spans="2:8">
      <c r="B16" s="193" t="s">
        <v>806</v>
      </c>
    </row>
    <row r="17" spans="2:2">
      <c r="B17" s="193" t="s">
        <v>807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51"/>
  <sheetViews>
    <sheetView workbookViewId="0">
      <selection activeCell="L159" sqref="L159"/>
    </sheetView>
  </sheetViews>
  <sheetFormatPr defaultColWidth="8.85546875" defaultRowHeight="12"/>
  <cols>
    <col min="1" max="1" width="8.85546875" style="34"/>
    <col min="2" max="2" width="50.85546875" style="34" customWidth="1"/>
    <col min="3" max="3" width="14.42578125" style="34" customWidth="1"/>
    <col min="4" max="6" width="10.7109375" style="34" customWidth="1"/>
    <col min="7" max="7" width="14.140625" style="34" bestFit="1" customWidth="1"/>
    <col min="8" max="8" width="11.5703125" style="34" customWidth="1"/>
    <col min="9" max="9" width="8.85546875" style="34" customWidth="1"/>
    <col min="10" max="10" width="10.7109375" style="34" customWidth="1"/>
    <col min="11" max="11" width="9.7109375" style="34" customWidth="1"/>
    <col min="12" max="12" width="10.140625" style="34" customWidth="1"/>
    <col min="13" max="13" width="9" style="34" bestFit="1" customWidth="1"/>
    <col min="14" max="14" width="14.140625" style="34" bestFit="1" customWidth="1"/>
    <col min="15" max="15" width="9" style="34" bestFit="1" customWidth="1"/>
    <col min="16" max="16" width="13" style="34" bestFit="1" customWidth="1"/>
    <col min="17" max="16384" width="8.85546875" style="34"/>
  </cols>
  <sheetData>
    <row r="3" spans="2:11" ht="18.75">
      <c r="B3" s="33" t="s">
        <v>808</v>
      </c>
    </row>
    <row r="5" spans="2:11">
      <c r="B5" s="34" t="s">
        <v>809</v>
      </c>
    </row>
    <row r="6" spans="2:11" ht="18.75">
      <c r="B6" s="35" t="s">
        <v>810</v>
      </c>
      <c r="E6" s="36"/>
      <c r="F6" s="35" t="s">
        <v>811</v>
      </c>
    </row>
    <row r="7" spans="2:11" ht="18.75">
      <c r="B7" s="35"/>
      <c r="E7" s="37"/>
      <c r="F7" s="35"/>
    </row>
    <row r="8" spans="2:11" ht="15">
      <c r="B8" s="38" t="s">
        <v>812</v>
      </c>
      <c r="C8" s="39">
        <f>15%*C12</f>
        <v>52.5</v>
      </c>
      <c r="E8" s="37"/>
      <c r="F8" s="301" t="s">
        <v>813</v>
      </c>
      <c r="G8" s="302"/>
      <c r="H8" s="302"/>
      <c r="I8" s="303"/>
      <c r="J8" s="40">
        <f>5%*C12</f>
        <v>17.5</v>
      </c>
      <c r="K8" s="41"/>
    </row>
    <row r="9" spans="2:11" ht="15">
      <c r="B9" s="42" t="s">
        <v>814</v>
      </c>
      <c r="C9" s="43">
        <f>60%*C12</f>
        <v>210</v>
      </c>
      <c r="E9" s="37"/>
      <c r="F9" s="301" t="s">
        <v>815</v>
      </c>
      <c r="G9" s="302"/>
      <c r="H9" s="302"/>
      <c r="I9" s="303"/>
      <c r="J9" s="40">
        <f>5%*C12</f>
        <v>17.5</v>
      </c>
    </row>
    <row r="10" spans="2:11" ht="15">
      <c r="B10" s="38" t="s">
        <v>816</v>
      </c>
      <c r="C10" s="44">
        <f>20%*C12</f>
        <v>70</v>
      </c>
      <c r="D10" s="45"/>
      <c r="E10" s="37"/>
      <c r="F10" s="301" t="s">
        <v>817</v>
      </c>
      <c r="G10" s="302"/>
      <c r="H10" s="302"/>
      <c r="I10" s="303"/>
      <c r="J10" s="40">
        <f>5%*C12</f>
        <v>17.5</v>
      </c>
    </row>
    <row r="11" spans="2:11" ht="15">
      <c r="B11" s="38" t="s">
        <v>818</v>
      </c>
      <c r="C11" s="44">
        <f>5%*C12</f>
        <v>17.5</v>
      </c>
      <c r="E11" s="37"/>
      <c r="F11" s="301" t="s">
        <v>819</v>
      </c>
      <c r="G11" s="302"/>
      <c r="H11" s="302"/>
      <c r="I11" s="303"/>
      <c r="J11" s="43">
        <f>10%*C12</f>
        <v>35</v>
      </c>
    </row>
    <row r="12" spans="2:11" ht="15">
      <c r="B12" s="46" t="s">
        <v>820</v>
      </c>
      <c r="C12" s="47">
        <v>350</v>
      </c>
      <c r="E12" s="37"/>
      <c r="F12" s="238" t="s">
        <v>821</v>
      </c>
      <c r="G12" s="239"/>
      <c r="H12" s="239"/>
      <c r="I12" s="240"/>
      <c r="J12" s="43">
        <f>10%*C12</f>
        <v>35</v>
      </c>
    </row>
    <row r="13" spans="2:11" ht="15">
      <c r="F13" s="238" t="s">
        <v>822</v>
      </c>
      <c r="G13" s="239"/>
      <c r="H13" s="239"/>
      <c r="I13" s="240"/>
      <c r="J13" s="43">
        <f>10%*C12</f>
        <v>35</v>
      </c>
    </row>
    <row r="14" spans="2:11" ht="15">
      <c r="F14" s="291" t="s">
        <v>820</v>
      </c>
      <c r="G14" s="302"/>
      <c r="H14" s="302"/>
      <c r="I14" s="303"/>
      <c r="J14" s="47">
        <f>SUM(J8:J13)</f>
        <v>157.5</v>
      </c>
    </row>
    <row r="17" spans="2:18" ht="19.5" thickBot="1">
      <c r="B17" s="35" t="s">
        <v>823</v>
      </c>
      <c r="J17" s="35"/>
    </row>
    <row r="18" spans="2:18" ht="15.75" thickBot="1">
      <c r="C18" s="295" t="s">
        <v>824</v>
      </c>
      <c r="D18" s="296"/>
      <c r="E18" s="296"/>
      <c r="F18" s="296"/>
      <c r="G18" s="298"/>
      <c r="H18" s="295" t="s">
        <v>825</v>
      </c>
      <c r="I18" s="299"/>
      <c r="J18" s="299"/>
      <c r="K18" s="299"/>
      <c r="L18" s="300"/>
    </row>
    <row r="19" spans="2:18" ht="36">
      <c r="C19" s="48" t="s">
        <v>826</v>
      </c>
      <c r="D19" s="49" t="s">
        <v>827</v>
      </c>
      <c r="E19" s="49" t="s">
        <v>828</v>
      </c>
      <c r="F19" s="49" t="s">
        <v>829</v>
      </c>
      <c r="G19" s="50" t="s">
        <v>830</v>
      </c>
      <c r="H19" s="51" t="s">
        <v>831</v>
      </c>
      <c r="I19" s="49" t="s">
        <v>832</v>
      </c>
      <c r="J19" s="49" t="s">
        <v>833</v>
      </c>
      <c r="K19" s="49" t="s">
        <v>834</v>
      </c>
      <c r="L19" s="50" t="s">
        <v>835</v>
      </c>
    </row>
    <row r="20" spans="2:18">
      <c r="B20" s="52" t="s">
        <v>812</v>
      </c>
      <c r="C20" s="53">
        <f>$L$33/330/12</f>
        <v>9.3434343434343443</v>
      </c>
      <c r="D20" s="54">
        <f>$M$33/330/12</f>
        <v>10.52979797979798</v>
      </c>
      <c r="E20" s="55">
        <f>$N$33/330/12</f>
        <v>13.613131313131312</v>
      </c>
      <c r="F20" s="56">
        <f>$O$33/330/12</f>
        <v>12.084848484848486</v>
      </c>
      <c r="G20" s="57" t="s">
        <v>836</v>
      </c>
      <c r="H20" s="58" t="s">
        <v>836</v>
      </c>
      <c r="I20" s="59" t="s">
        <v>836</v>
      </c>
      <c r="J20" s="59" t="s">
        <v>836</v>
      </c>
      <c r="K20" s="60" t="s">
        <v>836</v>
      </c>
      <c r="L20" s="61" t="s">
        <v>836</v>
      </c>
    </row>
    <row r="21" spans="2:18">
      <c r="B21" s="62" t="s">
        <v>814</v>
      </c>
      <c r="C21" s="53">
        <f t="shared" ref="C21:C22" si="0">$L$33/330/12</f>
        <v>9.3434343434343443</v>
      </c>
      <c r="D21" s="54">
        <f t="shared" ref="D21:D22" si="1">$M$33/330/12</f>
        <v>10.52979797979798</v>
      </c>
      <c r="E21" s="55">
        <f t="shared" ref="E21:E22" si="2">$N$33/330/12</f>
        <v>13.613131313131312</v>
      </c>
      <c r="F21" s="56">
        <f t="shared" ref="F21:F22" si="3">$O$33/330/12</f>
        <v>12.084848484848486</v>
      </c>
      <c r="G21" s="57">
        <f t="shared" ref="G21:G22" si="4">$P$33/290/12</f>
        <v>619571.65603448276</v>
      </c>
      <c r="H21" s="63">
        <f ca="1">$D$37/280</f>
        <v>1707.4339285714282</v>
      </c>
      <c r="I21" s="56">
        <f ca="1">$E$37/280</f>
        <v>33.5</v>
      </c>
      <c r="J21" s="64">
        <f ca="1">$F$37/288</f>
        <v>228.78177083333335</v>
      </c>
      <c r="K21" s="60">
        <f ca="1">$G$37/280</f>
        <v>2665475.8392857141</v>
      </c>
      <c r="L21" s="65">
        <f ca="1">$H$37/280</f>
        <v>31.132142857142856</v>
      </c>
    </row>
    <row r="22" spans="2:18">
      <c r="B22" s="52" t="s">
        <v>816</v>
      </c>
      <c r="C22" s="53">
        <f t="shared" si="0"/>
        <v>9.3434343434343443</v>
      </c>
      <c r="D22" s="54">
        <f t="shared" si="1"/>
        <v>10.52979797979798</v>
      </c>
      <c r="E22" s="55">
        <f t="shared" si="2"/>
        <v>13.613131313131312</v>
      </c>
      <c r="F22" s="56">
        <f t="shared" si="3"/>
        <v>12.084848484848486</v>
      </c>
      <c r="G22" s="57">
        <f t="shared" si="4"/>
        <v>619571.65603448276</v>
      </c>
      <c r="H22" s="63">
        <f ca="1">$D$37/280</f>
        <v>1707.4339285714282</v>
      </c>
      <c r="I22" s="56">
        <f ca="1">$E$37/280</f>
        <v>33.5</v>
      </c>
      <c r="J22" s="64">
        <f ca="1">$F$37/288</f>
        <v>228.78177083333335</v>
      </c>
      <c r="K22" s="60">
        <f ca="1">$G$37/280</f>
        <v>2665475.8392857141</v>
      </c>
      <c r="L22" s="65">
        <f ca="1">$H$37/280</f>
        <v>31.132142857142856</v>
      </c>
    </row>
    <row r="23" spans="2:18">
      <c r="B23" s="52" t="s">
        <v>818</v>
      </c>
      <c r="C23" s="66" t="s">
        <v>836</v>
      </c>
      <c r="D23" s="67" t="s">
        <v>836</v>
      </c>
      <c r="E23" s="67" t="s">
        <v>836</v>
      </c>
      <c r="F23" s="67" t="s">
        <v>836</v>
      </c>
      <c r="G23" s="68" t="s">
        <v>837</v>
      </c>
      <c r="H23" s="58" t="s">
        <v>836</v>
      </c>
      <c r="I23" s="59">
        <v>500</v>
      </c>
      <c r="J23" s="59" t="s">
        <v>836</v>
      </c>
      <c r="K23" s="60" t="s">
        <v>836</v>
      </c>
      <c r="L23" s="61" t="s">
        <v>836</v>
      </c>
    </row>
    <row r="24" spans="2:18">
      <c r="B24" s="69"/>
      <c r="C24" s="70"/>
      <c r="D24" s="71"/>
      <c r="E24" s="72"/>
      <c r="H24" s="34" t="s">
        <v>838</v>
      </c>
    </row>
    <row r="25" spans="2:18">
      <c r="B25" s="69" t="s">
        <v>839</v>
      </c>
      <c r="C25" s="70"/>
      <c r="D25" s="71"/>
      <c r="E25" s="73"/>
    </row>
    <row r="26" spans="2:18">
      <c r="B26" s="69" t="s">
        <v>840</v>
      </c>
      <c r="C26" s="70"/>
      <c r="D26" s="71"/>
      <c r="E26" s="73"/>
    </row>
    <row r="27" spans="2:18">
      <c r="B27" s="74" t="s">
        <v>841</v>
      </c>
      <c r="C27" s="70"/>
      <c r="D27" s="71"/>
      <c r="E27" s="73"/>
    </row>
    <row r="29" spans="2:18" ht="18.75">
      <c r="B29" s="35" t="s">
        <v>842</v>
      </c>
    </row>
    <row r="30" spans="2:18" ht="12.75" thickBot="1">
      <c r="B30" s="34" t="s">
        <v>843</v>
      </c>
    </row>
    <row r="31" spans="2:18" ht="15.75" thickBot="1">
      <c r="B31" s="34" t="s">
        <v>844</v>
      </c>
      <c r="D31" s="295" t="s">
        <v>845</v>
      </c>
      <c r="E31" s="296"/>
      <c r="F31" s="296"/>
      <c r="G31" s="296"/>
      <c r="H31" s="297"/>
      <c r="I31" s="75"/>
      <c r="J31" s="76"/>
      <c r="K31" s="77"/>
      <c r="L31" s="295" t="s">
        <v>824</v>
      </c>
      <c r="M31" s="296"/>
      <c r="N31" s="296"/>
      <c r="O31" s="296"/>
      <c r="P31" s="298"/>
      <c r="Q31" s="76"/>
      <c r="R31" s="76"/>
    </row>
    <row r="32" spans="2:18" ht="48">
      <c r="B32" s="74" t="s">
        <v>846</v>
      </c>
      <c r="D32" s="78" t="s">
        <v>847</v>
      </c>
      <c r="E32" s="78" t="s">
        <v>848</v>
      </c>
      <c r="F32" s="78" t="s">
        <v>849</v>
      </c>
      <c r="G32" s="78" t="s">
        <v>850</v>
      </c>
      <c r="H32" s="79" t="s">
        <v>851</v>
      </c>
      <c r="I32" s="80"/>
      <c r="J32" s="81"/>
      <c r="K32" s="82"/>
      <c r="L32" s="48" t="s">
        <v>826</v>
      </c>
      <c r="M32" s="49" t="s">
        <v>827</v>
      </c>
      <c r="N32" s="49" t="s">
        <v>828</v>
      </c>
      <c r="O32" s="49" t="s">
        <v>829</v>
      </c>
      <c r="P32" s="50" t="s">
        <v>830</v>
      </c>
      <c r="Q32" s="83"/>
      <c r="R32" s="83"/>
    </row>
    <row r="33" spans="1:18">
      <c r="B33" s="291" t="s">
        <v>852</v>
      </c>
      <c r="C33" s="294"/>
      <c r="D33" s="84">
        <f ca="1">SUMIF($C$42:$H$1048576,$B33,$D$42:$D$1048576)</f>
        <v>44742.833333333328</v>
      </c>
      <c r="E33" s="85">
        <f ca="1">SUMIF($C$43:$H$1048576,$B33,$E$42:$E$1048576)</f>
        <v>787</v>
      </c>
      <c r="F33" s="85">
        <f ca="1">SUMIF($C$42:$H$1048576,$B33,$F$42:$F$1048576)</f>
        <v>9148.0833333333339</v>
      </c>
      <c r="G33" s="85">
        <f ca="1">SUMIF($C$42:$H$1048576,$B33,$G$42:$G$1048576)</f>
        <v>24063530</v>
      </c>
      <c r="H33" s="86">
        <f ca="1">SUMIF($C$42:$H$1048576,$B33,$H$42:$H$1048576)</f>
        <v>2465</v>
      </c>
      <c r="I33" s="87"/>
      <c r="J33" s="293" t="s">
        <v>853</v>
      </c>
      <c r="K33" s="293"/>
      <c r="L33" s="88">
        <v>37000</v>
      </c>
      <c r="M33" s="89">
        <v>41698</v>
      </c>
      <c r="N33" s="89">
        <v>53908</v>
      </c>
      <c r="O33" s="89">
        <v>47856</v>
      </c>
      <c r="P33" s="90">
        <v>2156109363</v>
      </c>
      <c r="Q33" s="91"/>
      <c r="R33" s="91"/>
    </row>
    <row r="34" spans="1:18" ht="15">
      <c r="B34" s="291" t="s">
        <v>854</v>
      </c>
      <c r="C34" s="294"/>
      <c r="D34" s="84">
        <f ca="1">SUMIF($C$42:$H$1048576,$B34,$D$42:$D$1048576)</f>
        <v>397735.08333333326</v>
      </c>
      <c r="E34" s="85">
        <f ca="1">SUMIF($C$42:$H$1048576,$B34,$E$42:$E$1048576)</f>
        <v>8529</v>
      </c>
      <c r="F34" s="85">
        <f ca="1">SUMIF($C$42:$H$1048576,$B34,$F$42:$F$1048576)</f>
        <v>49471.016666666663</v>
      </c>
      <c r="G34" s="85">
        <f ca="1">SUMIF($C$42:$H$1048576,$B34,$G$42:$G$1048576)</f>
        <v>589937669</v>
      </c>
      <c r="H34" s="86">
        <f ca="1">SUMIF($C$42:$H$1048576,$B34,$H$42:$H$1048576)</f>
        <v>5925</v>
      </c>
      <c r="I34" s="87"/>
      <c r="J34" s="293"/>
      <c r="K34" s="293"/>
      <c r="L34" s="37"/>
      <c r="M34" s="37"/>
      <c r="N34" s="37"/>
      <c r="O34" s="37"/>
      <c r="P34" s="37"/>
      <c r="Q34" s="91"/>
      <c r="R34" s="91"/>
    </row>
    <row r="35" spans="1:18" ht="15">
      <c r="B35" s="291" t="s">
        <v>855</v>
      </c>
      <c r="C35" s="294"/>
      <c r="D35" s="84">
        <f ca="1">SUMIF($C$43:$H$1048576,$B35,$D$42:$D$1048576)</f>
        <v>34783.5</v>
      </c>
      <c r="E35" s="85">
        <f ca="1">SUMIF($C$43:$H$1048576,$B35,$E$42:$E$1048576)</f>
        <v>60</v>
      </c>
      <c r="F35" s="85">
        <f ca="1">SUMIF($C$43:$H$1048576,$B35,$F$42:$F$1048576)</f>
        <v>6214.0166666666673</v>
      </c>
      <c r="G35" s="85">
        <f ca="1">SUMIF($C$43:$H$1048576,$B35,$G$42:$G$1048576)</f>
        <v>132006066</v>
      </c>
      <c r="H35" s="86">
        <f ca="1">SUMIF($C$42:$H$1048576,$B35,$H$42:$H$1048576)</f>
        <v>163</v>
      </c>
      <c r="I35" s="87"/>
      <c r="J35" s="293"/>
      <c r="K35" s="293"/>
      <c r="L35" s="37"/>
      <c r="M35" s="37"/>
      <c r="N35" s="37"/>
      <c r="O35" s="37"/>
      <c r="P35" s="37"/>
      <c r="Q35" s="91"/>
      <c r="R35" s="91"/>
    </row>
    <row r="36" spans="1:18" ht="15">
      <c r="B36" s="291" t="s">
        <v>856</v>
      </c>
      <c r="C36" s="294"/>
      <c r="D36" s="84">
        <f ca="1">SUMIF($C$42:$H$1048576,$B36,$D$42:$D$1048576)</f>
        <v>820.08333333333337</v>
      </c>
      <c r="E36" s="85">
        <f ca="1">SUMIF($C$42:$H$1048576,$B36,$E$42:$E$1048576)</f>
        <v>4</v>
      </c>
      <c r="F36" s="85">
        <f ca="1">SUMIF($C$42:$H$1048576,$B36,$F$42:$F$1048576)</f>
        <v>1056.0333333333333</v>
      </c>
      <c r="G36" s="85">
        <f ca="1">SUMIF($C$42:$H$1048576,$B36,$G$42:$G$1048576)</f>
        <v>325970</v>
      </c>
      <c r="H36" s="86">
        <f ca="1">SUMIF($C$42:$H$1048576,$B36,$H$42:$H$1048576)</f>
        <v>164</v>
      </c>
      <c r="I36" s="87"/>
      <c r="J36" s="293"/>
      <c r="K36" s="293"/>
      <c r="L36" s="37"/>
      <c r="M36" s="37"/>
      <c r="N36" s="37"/>
      <c r="O36" s="37"/>
      <c r="P36" s="37"/>
      <c r="Q36" s="91"/>
      <c r="R36" s="91"/>
    </row>
    <row r="37" spans="1:18" ht="15">
      <c r="B37" s="291" t="s">
        <v>820</v>
      </c>
      <c r="C37" s="292"/>
      <c r="D37" s="92">
        <f ca="1">SUM(D33:D36)</f>
        <v>478081.49999999988</v>
      </c>
      <c r="E37" s="92">
        <f ca="1">SUM(E33:E36)</f>
        <v>9380</v>
      </c>
      <c r="F37" s="92">
        <f ca="1">SUM(F33:F36)</f>
        <v>65889.150000000009</v>
      </c>
      <c r="G37" s="92">
        <f ca="1">SUM(G33:G36)</f>
        <v>746333235</v>
      </c>
      <c r="H37" s="93">
        <f ca="1">SUM(H33:H36)</f>
        <v>8717</v>
      </c>
      <c r="I37" s="94"/>
      <c r="J37" s="293"/>
      <c r="K37" s="293"/>
      <c r="L37" s="37"/>
      <c r="M37" s="37"/>
      <c r="N37" s="37"/>
      <c r="O37" s="37"/>
      <c r="P37" s="37"/>
      <c r="Q37" s="91"/>
      <c r="R37" s="91"/>
    </row>
    <row r="38" spans="1:18">
      <c r="D38" s="90"/>
      <c r="E38" s="90"/>
      <c r="F38" s="90"/>
      <c r="G38" s="90"/>
      <c r="H38" s="90"/>
      <c r="I38" s="95"/>
      <c r="J38" s="82"/>
      <c r="K38" s="82"/>
      <c r="L38" s="82"/>
      <c r="M38" s="96"/>
      <c r="N38" s="96"/>
      <c r="O38" s="96"/>
      <c r="P38" s="96"/>
      <c r="Q38" s="96"/>
      <c r="R38" s="82"/>
    </row>
    <row r="39" spans="1:18">
      <c r="B39" s="291" t="s">
        <v>857</v>
      </c>
      <c r="C39" s="292"/>
      <c r="D39" s="92">
        <f ca="1">D37*$C$10*12</f>
        <v>401588459.99999988</v>
      </c>
      <c r="E39" s="92">
        <f ca="1">E37*$C$10*12</f>
        <v>7879200</v>
      </c>
      <c r="F39" s="92">
        <f ca="1">F37*$C$10*12</f>
        <v>55346886.000000015</v>
      </c>
      <c r="G39" s="92">
        <f ca="1">G37*$C$12*12</f>
        <v>3134599587000</v>
      </c>
      <c r="H39" s="93">
        <f ca="1">H37*$C$10*12</f>
        <v>7322280</v>
      </c>
      <c r="I39" s="87"/>
      <c r="J39" s="293"/>
      <c r="K39" s="293"/>
      <c r="L39" s="82"/>
      <c r="M39" s="82"/>
      <c r="N39" s="91"/>
      <c r="O39" s="91"/>
      <c r="P39" s="91"/>
      <c r="Q39" s="91"/>
      <c r="R39" s="91"/>
    </row>
    <row r="41" spans="1:18" ht="36">
      <c r="A41" s="97"/>
      <c r="B41" s="78" t="s">
        <v>858</v>
      </c>
      <c r="C41" s="78" t="s">
        <v>859</v>
      </c>
      <c r="D41" s="78" t="s">
        <v>847</v>
      </c>
      <c r="E41" s="78" t="s">
        <v>848</v>
      </c>
      <c r="F41" s="78" t="s">
        <v>849</v>
      </c>
      <c r="G41" s="78" t="s">
        <v>850</v>
      </c>
      <c r="H41" s="78" t="s">
        <v>851</v>
      </c>
    </row>
    <row r="42" spans="1:18">
      <c r="A42" s="97"/>
      <c r="B42" s="98" t="s">
        <v>860</v>
      </c>
      <c r="C42" s="34" t="s">
        <v>855</v>
      </c>
      <c r="D42" s="99">
        <v>385.83333333333331</v>
      </c>
      <c r="E42" s="100">
        <v>7</v>
      </c>
      <c r="F42" s="99">
        <v>50.65</v>
      </c>
      <c r="G42" s="99">
        <v>6850</v>
      </c>
      <c r="H42" s="101">
        <v>47</v>
      </c>
    </row>
    <row r="43" spans="1:18">
      <c r="A43" s="97"/>
      <c r="B43" s="98" t="s">
        <v>861</v>
      </c>
      <c r="C43" s="34" t="s">
        <v>856</v>
      </c>
      <c r="D43" s="99">
        <v>361.66666666666669</v>
      </c>
      <c r="E43" s="100"/>
      <c r="F43" s="99">
        <v>0</v>
      </c>
      <c r="G43" s="38"/>
      <c r="H43" s="101"/>
    </row>
    <row r="44" spans="1:18">
      <c r="A44" s="97"/>
      <c r="B44" s="98" t="s">
        <v>862</v>
      </c>
      <c r="C44" s="34" t="s">
        <v>852</v>
      </c>
      <c r="D44" s="99">
        <v>743.66666666666663</v>
      </c>
      <c r="E44" s="100">
        <v>249</v>
      </c>
      <c r="F44" s="99">
        <v>0</v>
      </c>
      <c r="G44" s="99">
        <v>555920</v>
      </c>
      <c r="H44" s="101"/>
    </row>
    <row r="45" spans="1:18">
      <c r="A45" s="97"/>
      <c r="B45" s="98" t="s">
        <v>863</v>
      </c>
      <c r="C45" s="34" t="s">
        <v>852</v>
      </c>
      <c r="D45" s="99">
        <v>4855</v>
      </c>
      <c r="E45" s="100"/>
      <c r="F45" s="99">
        <v>404.86666666666667</v>
      </c>
      <c r="G45" s="38"/>
      <c r="H45" s="101">
        <v>284</v>
      </c>
    </row>
    <row r="46" spans="1:18">
      <c r="A46" s="97"/>
      <c r="B46" s="98" t="s">
        <v>864</v>
      </c>
      <c r="C46" s="34" t="s">
        <v>856</v>
      </c>
      <c r="D46" s="99">
        <v>42.916666666666664</v>
      </c>
      <c r="E46" s="100"/>
      <c r="F46" s="99">
        <v>0</v>
      </c>
      <c r="G46" s="99">
        <v>253170</v>
      </c>
      <c r="H46" s="101"/>
    </row>
    <row r="47" spans="1:18">
      <c r="A47" s="97"/>
      <c r="B47" s="98" t="s">
        <v>865</v>
      </c>
      <c r="C47" s="34" t="s">
        <v>854</v>
      </c>
      <c r="D47" s="99">
        <v>10.916666666666666</v>
      </c>
      <c r="E47" s="100"/>
      <c r="F47" s="99">
        <v>0</v>
      </c>
      <c r="G47" s="38"/>
      <c r="H47" s="101"/>
    </row>
    <row r="48" spans="1:18">
      <c r="A48" s="97"/>
      <c r="B48" s="98" t="s">
        <v>866</v>
      </c>
      <c r="C48" s="34" t="s">
        <v>854</v>
      </c>
      <c r="D48" s="99">
        <v>569.08333333333337</v>
      </c>
      <c r="E48" s="100">
        <v>1</v>
      </c>
      <c r="F48" s="99">
        <v>404.61666666666667</v>
      </c>
      <c r="G48" s="99">
        <v>20633066</v>
      </c>
      <c r="H48" s="101">
        <v>78</v>
      </c>
    </row>
    <row r="49" spans="1:8">
      <c r="A49" s="97"/>
      <c r="B49" s="98" t="s">
        <v>867</v>
      </c>
      <c r="C49" s="34" t="s">
        <v>855</v>
      </c>
      <c r="D49" s="99"/>
      <c r="E49" s="100"/>
      <c r="F49" s="99">
        <v>79</v>
      </c>
      <c r="G49" s="99">
        <v>219020</v>
      </c>
      <c r="H49" s="101">
        <v>23</v>
      </c>
    </row>
    <row r="50" spans="1:8">
      <c r="A50" s="97"/>
      <c r="B50" s="98" t="s">
        <v>868</v>
      </c>
      <c r="C50" s="34" t="s">
        <v>852</v>
      </c>
      <c r="D50" s="99">
        <v>312.5</v>
      </c>
      <c r="E50" s="100">
        <v>19</v>
      </c>
      <c r="F50" s="99">
        <v>0</v>
      </c>
      <c r="G50" s="99">
        <v>1816670</v>
      </c>
      <c r="H50" s="101">
        <v>125</v>
      </c>
    </row>
    <row r="51" spans="1:8">
      <c r="A51" s="97"/>
      <c r="B51" s="98" t="s">
        <v>869</v>
      </c>
      <c r="C51" s="34" t="s">
        <v>854</v>
      </c>
      <c r="D51" s="99">
        <v>12.5</v>
      </c>
      <c r="E51" s="100">
        <v>11</v>
      </c>
      <c r="F51" s="99">
        <v>0</v>
      </c>
      <c r="G51" s="38"/>
      <c r="H51" s="101"/>
    </row>
    <row r="52" spans="1:8">
      <c r="A52" s="97"/>
      <c r="B52" s="98" t="s">
        <v>870</v>
      </c>
      <c r="C52" s="34" t="s">
        <v>854</v>
      </c>
      <c r="D52" s="99">
        <v>448.5</v>
      </c>
      <c r="E52" s="100"/>
      <c r="F52" s="99">
        <v>265.13333333333333</v>
      </c>
      <c r="G52" s="99">
        <v>1869000</v>
      </c>
      <c r="H52" s="101">
        <v>46</v>
      </c>
    </row>
    <row r="53" spans="1:8">
      <c r="A53" s="97"/>
      <c r="B53" s="98" t="s">
        <v>871</v>
      </c>
      <c r="C53" s="34" t="s">
        <v>854</v>
      </c>
      <c r="D53" s="99">
        <v>7532.583333333333</v>
      </c>
      <c r="E53" s="100"/>
      <c r="F53" s="99">
        <v>0</v>
      </c>
      <c r="G53" s="38"/>
      <c r="H53" s="101"/>
    </row>
    <row r="54" spans="1:8">
      <c r="A54" s="97"/>
      <c r="B54" s="98" t="s">
        <v>872</v>
      </c>
      <c r="C54" s="34" t="s">
        <v>852</v>
      </c>
      <c r="D54" s="99">
        <v>6697.333333333333</v>
      </c>
      <c r="E54" s="100">
        <v>117</v>
      </c>
      <c r="F54" s="99">
        <v>479.6</v>
      </c>
      <c r="G54" s="99">
        <v>1052040</v>
      </c>
      <c r="H54" s="101">
        <v>127</v>
      </c>
    </row>
    <row r="55" spans="1:8">
      <c r="A55" s="97"/>
      <c r="B55" s="98" t="s">
        <v>873</v>
      </c>
      <c r="C55" s="34" t="s">
        <v>854</v>
      </c>
      <c r="D55" s="99">
        <v>82.583333333333329</v>
      </c>
      <c r="E55" s="100"/>
      <c r="F55" s="99">
        <v>0</v>
      </c>
      <c r="G55" s="38"/>
      <c r="H55" s="101"/>
    </row>
    <row r="56" spans="1:8">
      <c r="A56" s="97"/>
      <c r="B56" s="98" t="s">
        <v>874</v>
      </c>
      <c r="C56" s="34" t="s">
        <v>854</v>
      </c>
      <c r="D56" s="99">
        <v>5033.75</v>
      </c>
      <c r="E56" s="100">
        <v>105</v>
      </c>
      <c r="F56" s="99">
        <v>0</v>
      </c>
      <c r="G56" s="38"/>
      <c r="H56" s="101"/>
    </row>
    <row r="57" spans="1:8">
      <c r="A57" s="97"/>
      <c r="B57" s="98" t="s">
        <v>875</v>
      </c>
      <c r="C57" s="34" t="s">
        <v>854</v>
      </c>
      <c r="D57" s="99">
        <v>4288.833333333333</v>
      </c>
      <c r="E57" s="100"/>
      <c r="F57" s="99">
        <v>917.51666666666665</v>
      </c>
      <c r="G57" s="99">
        <v>8410000</v>
      </c>
      <c r="H57" s="101">
        <v>110</v>
      </c>
    </row>
    <row r="58" spans="1:8">
      <c r="A58" s="97"/>
      <c r="B58" s="98" t="s">
        <v>876</v>
      </c>
      <c r="C58" s="34" t="s">
        <v>852</v>
      </c>
      <c r="D58" s="99">
        <v>5.75</v>
      </c>
      <c r="E58" s="100"/>
      <c r="F58" s="99">
        <v>18.716666666666665</v>
      </c>
      <c r="G58" s="99">
        <v>1265000</v>
      </c>
      <c r="H58" s="101"/>
    </row>
    <row r="59" spans="1:8">
      <c r="A59" s="97"/>
      <c r="B59" s="98" t="s">
        <v>877</v>
      </c>
      <c r="C59" s="34" t="s">
        <v>854</v>
      </c>
      <c r="D59" s="99">
        <v>277.58333333333331</v>
      </c>
      <c r="E59" s="100">
        <v>217</v>
      </c>
      <c r="F59" s="99">
        <v>0</v>
      </c>
      <c r="G59" s="38"/>
      <c r="H59" s="101"/>
    </row>
    <row r="60" spans="1:8">
      <c r="A60" s="97"/>
      <c r="B60" s="98" t="s">
        <v>878</v>
      </c>
      <c r="C60" s="34" t="s">
        <v>854</v>
      </c>
      <c r="D60" s="99">
        <v>11305.166666666666</v>
      </c>
      <c r="E60" s="100"/>
      <c r="F60" s="99">
        <v>688.56666666666672</v>
      </c>
      <c r="G60" s="99">
        <v>4145000</v>
      </c>
      <c r="H60" s="101">
        <v>76</v>
      </c>
    </row>
    <row r="61" spans="1:8">
      <c r="A61" s="97"/>
      <c r="B61" s="98" t="s">
        <v>879</v>
      </c>
      <c r="C61" s="34" t="s">
        <v>854</v>
      </c>
      <c r="D61" s="99">
        <v>187.91666666666666</v>
      </c>
      <c r="E61" s="100">
        <v>56</v>
      </c>
      <c r="F61" s="99">
        <v>0</v>
      </c>
      <c r="G61" s="38"/>
      <c r="H61" s="101"/>
    </row>
    <row r="62" spans="1:8">
      <c r="A62" s="97"/>
      <c r="B62" s="98" t="s">
        <v>880</v>
      </c>
      <c r="C62" s="34" t="s">
        <v>854</v>
      </c>
      <c r="D62" s="99">
        <v>216.41666666666666</v>
      </c>
      <c r="E62" s="100"/>
      <c r="F62" s="99">
        <v>198.38333333333333</v>
      </c>
      <c r="G62" s="99">
        <v>3279000</v>
      </c>
      <c r="H62" s="101">
        <v>54</v>
      </c>
    </row>
    <row r="63" spans="1:8">
      <c r="A63" s="97"/>
      <c r="B63" s="98" t="s">
        <v>881</v>
      </c>
      <c r="C63" s="34" t="s">
        <v>854</v>
      </c>
      <c r="D63" s="99">
        <v>221.25</v>
      </c>
      <c r="E63" s="100">
        <v>63</v>
      </c>
      <c r="F63" s="99">
        <v>0</v>
      </c>
      <c r="G63" s="38"/>
      <c r="H63" s="101"/>
    </row>
    <row r="64" spans="1:8" ht="14.45" customHeight="1">
      <c r="A64" s="97"/>
      <c r="B64" s="98" t="s">
        <v>882</v>
      </c>
      <c r="C64" s="34" t="s">
        <v>854</v>
      </c>
      <c r="D64" s="99">
        <v>3402.8333333333335</v>
      </c>
      <c r="E64" s="100"/>
      <c r="F64" s="99">
        <v>373.08333333333331</v>
      </c>
      <c r="G64" s="99">
        <v>4280000</v>
      </c>
      <c r="H64" s="101">
        <v>76</v>
      </c>
    </row>
    <row r="65" spans="1:8" ht="12" customHeight="1">
      <c r="A65" s="97"/>
      <c r="B65" s="98" t="s">
        <v>883</v>
      </c>
      <c r="C65" s="34" t="s">
        <v>854</v>
      </c>
      <c r="D65" s="99">
        <v>174.41666666666666</v>
      </c>
      <c r="E65" s="100">
        <v>2</v>
      </c>
      <c r="F65" s="99">
        <v>0</v>
      </c>
      <c r="G65" s="38"/>
      <c r="H65" s="101"/>
    </row>
    <row r="66" spans="1:8">
      <c r="A66" s="97"/>
      <c r="B66" s="98" t="s">
        <v>884</v>
      </c>
      <c r="C66" s="34" t="s">
        <v>854</v>
      </c>
      <c r="D66" s="99">
        <v>12.166666666666666</v>
      </c>
      <c r="E66" s="100"/>
      <c r="F66" s="99">
        <v>87.75</v>
      </c>
      <c r="G66" s="99">
        <v>3100000</v>
      </c>
      <c r="H66" s="101">
        <v>26</v>
      </c>
    </row>
    <row r="67" spans="1:8">
      <c r="A67" s="97"/>
      <c r="B67" s="98" t="s">
        <v>885</v>
      </c>
      <c r="C67" s="34" t="s">
        <v>854</v>
      </c>
      <c r="D67" s="99">
        <v>21216.666666666668</v>
      </c>
      <c r="E67" s="100">
        <v>2985</v>
      </c>
      <c r="F67" s="99">
        <v>0</v>
      </c>
      <c r="G67" s="38"/>
      <c r="H67" s="101"/>
    </row>
    <row r="68" spans="1:8">
      <c r="A68" s="97"/>
      <c r="B68" s="98" t="s">
        <v>886</v>
      </c>
      <c r="C68" s="34" t="s">
        <v>854</v>
      </c>
      <c r="D68" s="99">
        <v>33406.583333333336</v>
      </c>
      <c r="E68" s="100"/>
      <c r="F68" s="99">
        <v>5428.1</v>
      </c>
      <c r="G68" s="99">
        <v>110250000</v>
      </c>
      <c r="H68" s="101">
        <v>1242</v>
      </c>
    </row>
    <row r="69" spans="1:8">
      <c r="A69" s="97"/>
      <c r="B69" s="98" t="s">
        <v>887</v>
      </c>
      <c r="C69" s="34" t="s">
        <v>855</v>
      </c>
      <c r="D69" s="99">
        <v>56.416666666666664</v>
      </c>
      <c r="E69" s="100"/>
      <c r="F69" s="99">
        <v>110.28333333333333</v>
      </c>
      <c r="G69" s="99">
        <v>160</v>
      </c>
      <c r="H69" s="101">
        <v>63</v>
      </c>
    </row>
    <row r="70" spans="1:8">
      <c r="A70" s="97"/>
      <c r="B70" s="98" t="s">
        <v>49</v>
      </c>
      <c r="C70" s="34" t="s">
        <v>854</v>
      </c>
      <c r="D70" s="99">
        <v>16983.75</v>
      </c>
      <c r="E70" s="100">
        <v>934</v>
      </c>
      <c r="F70" s="99">
        <v>0</v>
      </c>
      <c r="G70" s="38"/>
      <c r="H70" s="101"/>
    </row>
    <row r="71" spans="1:8">
      <c r="A71" s="97"/>
      <c r="B71" s="98" t="s">
        <v>888</v>
      </c>
      <c r="C71" s="34" t="s">
        <v>854</v>
      </c>
      <c r="D71" s="99">
        <v>21978.583333333332</v>
      </c>
      <c r="E71" s="100"/>
      <c r="F71" s="99">
        <v>10587.8</v>
      </c>
      <c r="G71" s="99">
        <v>90500000</v>
      </c>
      <c r="H71" s="101">
        <v>1397</v>
      </c>
    </row>
    <row r="72" spans="1:8">
      <c r="A72" s="97"/>
      <c r="B72" s="98" t="s">
        <v>889</v>
      </c>
      <c r="C72" s="34" t="s">
        <v>854</v>
      </c>
      <c r="D72" s="99">
        <v>2542.0833333333335</v>
      </c>
      <c r="E72" s="100">
        <v>146</v>
      </c>
      <c r="F72" s="99">
        <v>0</v>
      </c>
      <c r="G72" s="38"/>
      <c r="H72" s="101"/>
    </row>
    <row r="73" spans="1:8">
      <c r="A73" s="97"/>
      <c r="B73" s="98" t="s">
        <v>890</v>
      </c>
      <c r="C73" s="34" t="s">
        <v>854</v>
      </c>
      <c r="D73" s="99">
        <v>14050.166666666666</v>
      </c>
      <c r="E73" s="100"/>
      <c r="F73" s="99">
        <v>1386.4833333333333</v>
      </c>
      <c r="G73" s="99">
        <v>10220000</v>
      </c>
      <c r="H73" s="101">
        <v>102</v>
      </c>
    </row>
    <row r="74" spans="1:8">
      <c r="A74" s="97"/>
      <c r="B74" s="98" t="s">
        <v>891</v>
      </c>
      <c r="C74" s="34" t="s">
        <v>854</v>
      </c>
      <c r="D74" s="99">
        <v>5110.75</v>
      </c>
      <c r="E74" s="100"/>
      <c r="F74" s="99">
        <v>0</v>
      </c>
      <c r="G74" s="38"/>
      <c r="H74" s="101"/>
    </row>
    <row r="75" spans="1:8">
      <c r="A75" s="97"/>
      <c r="B75" s="98" t="s">
        <v>892</v>
      </c>
      <c r="C75" s="34" t="s">
        <v>854</v>
      </c>
      <c r="D75" s="99">
        <v>596.91666666666663</v>
      </c>
      <c r="E75" s="100">
        <v>53</v>
      </c>
      <c r="F75" s="99">
        <v>0</v>
      </c>
      <c r="G75" s="38"/>
      <c r="H75" s="101"/>
    </row>
    <row r="76" spans="1:8" ht="14.45" customHeight="1">
      <c r="A76" s="97"/>
      <c r="B76" s="98" t="s">
        <v>893</v>
      </c>
      <c r="C76" s="34" t="s">
        <v>854</v>
      </c>
      <c r="D76" s="99">
        <v>2122</v>
      </c>
      <c r="E76" s="100"/>
      <c r="F76" s="99">
        <v>754.7</v>
      </c>
      <c r="G76" s="99">
        <v>9100000</v>
      </c>
      <c r="H76" s="101">
        <v>41</v>
      </c>
    </row>
    <row r="77" spans="1:8" ht="12" customHeight="1">
      <c r="A77" s="97"/>
      <c r="B77" s="98" t="s">
        <v>894</v>
      </c>
      <c r="C77" s="34" t="s">
        <v>852</v>
      </c>
      <c r="D77" s="99">
        <v>8.75</v>
      </c>
      <c r="E77" s="100"/>
      <c r="F77" s="99">
        <v>0</v>
      </c>
      <c r="G77" s="38"/>
      <c r="H77" s="101"/>
    </row>
    <row r="78" spans="1:8">
      <c r="A78" s="97"/>
      <c r="B78" s="98" t="s">
        <v>895</v>
      </c>
      <c r="C78" s="34" t="s">
        <v>852</v>
      </c>
      <c r="D78" s="99">
        <v>10.916666666666666</v>
      </c>
      <c r="E78" s="100"/>
      <c r="F78" s="99">
        <v>74.733333333333334</v>
      </c>
      <c r="G78" s="99">
        <v>607000</v>
      </c>
      <c r="H78" s="101">
        <v>18</v>
      </c>
    </row>
    <row r="79" spans="1:8">
      <c r="A79" s="97"/>
      <c r="B79" s="98" t="s">
        <v>896</v>
      </c>
      <c r="C79" s="34" t="s">
        <v>855</v>
      </c>
      <c r="D79" s="99">
        <v>323</v>
      </c>
      <c r="E79" s="100">
        <v>6</v>
      </c>
      <c r="F79" s="99">
        <v>24.25</v>
      </c>
      <c r="G79" s="99">
        <v>71000</v>
      </c>
      <c r="H79" s="101">
        <v>24</v>
      </c>
    </row>
    <row r="80" spans="1:8">
      <c r="A80" s="97"/>
      <c r="B80" s="98" t="s">
        <v>897</v>
      </c>
      <c r="C80" s="34" t="s">
        <v>854</v>
      </c>
      <c r="D80" s="99">
        <v>433.41666666666669</v>
      </c>
      <c r="E80" s="100"/>
      <c r="F80" s="99">
        <v>0</v>
      </c>
      <c r="G80" s="38"/>
      <c r="H80" s="101"/>
    </row>
    <row r="81" spans="1:8" ht="14.45" customHeight="1">
      <c r="A81" s="97"/>
      <c r="B81" s="98" t="s">
        <v>898</v>
      </c>
      <c r="C81" s="34" t="s">
        <v>854</v>
      </c>
      <c r="D81" s="99">
        <v>48.5</v>
      </c>
      <c r="E81" s="100"/>
      <c r="F81" s="99">
        <v>180.46666666666667</v>
      </c>
      <c r="G81" s="99">
        <v>2450000</v>
      </c>
      <c r="H81" s="101"/>
    </row>
    <row r="82" spans="1:8" ht="12" customHeight="1">
      <c r="A82" s="97"/>
      <c r="B82" s="98" t="s">
        <v>899</v>
      </c>
      <c r="C82" s="34" t="s">
        <v>856</v>
      </c>
      <c r="D82" s="99">
        <v>65.75</v>
      </c>
      <c r="E82" s="100"/>
      <c r="F82" s="99">
        <v>0</v>
      </c>
      <c r="G82" s="38"/>
      <c r="H82" s="101"/>
    </row>
    <row r="83" spans="1:8">
      <c r="A83" s="97"/>
      <c r="B83" s="98" t="s">
        <v>900</v>
      </c>
      <c r="C83" s="34" t="s">
        <v>852</v>
      </c>
      <c r="D83" s="99">
        <v>113.66666666666667</v>
      </c>
      <c r="E83" s="100"/>
      <c r="F83" s="99">
        <v>134.19999999999999</v>
      </c>
      <c r="G83" s="99">
        <v>476000</v>
      </c>
      <c r="H83" s="101">
        <v>5</v>
      </c>
    </row>
    <row r="84" spans="1:8">
      <c r="A84" s="97"/>
      <c r="B84" s="98" t="s">
        <v>53</v>
      </c>
      <c r="C84" s="34" t="s">
        <v>854</v>
      </c>
      <c r="D84" s="99">
        <v>6934.666666666667</v>
      </c>
      <c r="E84" s="100"/>
      <c r="F84" s="99">
        <v>0</v>
      </c>
      <c r="G84" s="38"/>
      <c r="H84" s="101"/>
    </row>
    <row r="85" spans="1:8">
      <c r="A85" s="97"/>
      <c r="B85" s="98" t="s">
        <v>901</v>
      </c>
      <c r="C85" s="34" t="s">
        <v>854</v>
      </c>
      <c r="D85" s="99">
        <v>20764</v>
      </c>
      <c r="E85" s="100">
        <v>625</v>
      </c>
      <c r="F85" s="99">
        <v>4593.3666666666668</v>
      </c>
      <c r="G85" s="99">
        <v>65500000</v>
      </c>
      <c r="H85" s="101">
        <v>417</v>
      </c>
    </row>
    <row r="86" spans="1:8">
      <c r="A86" s="97"/>
      <c r="B86" s="98" t="s">
        <v>902</v>
      </c>
      <c r="C86" s="34" t="s">
        <v>856</v>
      </c>
      <c r="D86" s="99">
        <v>3.4166666666666665</v>
      </c>
      <c r="E86" s="100"/>
      <c r="F86" s="99">
        <v>146.31666666666666</v>
      </c>
      <c r="G86" s="38"/>
      <c r="H86" s="101">
        <v>12</v>
      </c>
    </row>
    <row r="87" spans="1:8" ht="12" customHeight="1">
      <c r="A87" s="97"/>
      <c r="B87" s="98" t="s">
        <v>903</v>
      </c>
      <c r="C87" s="34" t="s">
        <v>856</v>
      </c>
      <c r="D87" s="99">
        <v>262.5</v>
      </c>
      <c r="E87" s="100">
        <v>4</v>
      </c>
      <c r="F87" s="99">
        <v>880.45</v>
      </c>
      <c r="G87" s="99">
        <v>72800</v>
      </c>
      <c r="H87" s="101">
        <v>145</v>
      </c>
    </row>
    <row r="88" spans="1:8">
      <c r="A88" s="97"/>
      <c r="B88" s="98" t="s">
        <v>904</v>
      </c>
      <c r="C88" s="34" t="s">
        <v>852</v>
      </c>
      <c r="D88" s="99">
        <v>31.833333333333332</v>
      </c>
      <c r="E88" s="100"/>
      <c r="F88" s="99">
        <v>0</v>
      </c>
      <c r="G88" s="38"/>
      <c r="H88" s="101"/>
    </row>
    <row r="89" spans="1:8" ht="14.45" customHeight="1">
      <c r="A89" s="97"/>
      <c r="B89" s="98" t="s">
        <v>905</v>
      </c>
      <c r="C89" s="34" t="s">
        <v>854</v>
      </c>
      <c r="D89" s="99">
        <v>107.33333333333333</v>
      </c>
      <c r="E89" s="100"/>
      <c r="F89" s="99">
        <v>0</v>
      </c>
      <c r="G89" s="38"/>
      <c r="H89" s="101"/>
    </row>
    <row r="90" spans="1:8" ht="14.45" customHeight="1">
      <c r="A90" s="97"/>
      <c r="B90" s="98" t="s">
        <v>906</v>
      </c>
      <c r="C90" s="34" t="s">
        <v>854</v>
      </c>
      <c r="D90" s="99">
        <v>29.416666666666668</v>
      </c>
      <c r="E90" s="100">
        <v>2</v>
      </c>
      <c r="F90" s="99">
        <v>585.9</v>
      </c>
      <c r="G90" s="99">
        <v>9150000</v>
      </c>
      <c r="H90" s="101">
        <v>80</v>
      </c>
    </row>
    <row r="91" spans="1:8">
      <c r="A91" s="97"/>
      <c r="B91" s="98" t="s">
        <v>907</v>
      </c>
      <c r="C91" s="34" t="s">
        <v>854</v>
      </c>
      <c r="D91" s="99">
        <v>199.41666666666666</v>
      </c>
      <c r="E91" s="100">
        <v>113</v>
      </c>
      <c r="F91" s="99">
        <v>0</v>
      </c>
      <c r="G91" s="38"/>
      <c r="H91" s="101"/>
    </row>
    <row r="92" spans="1:8">
      <c r="A92" s="97"/>
      <c r="B92" s="98" t="s">
        <v>908</v>
      </c>
      <c r="C92" s="34" t="s">
        <v>854</v>
      </c>
      <c r="D92" s="99">
        <v>1814</v>
      </c>
      <c r="E92" s="100"/>
      <c r="F92" s="99">
        <v>353.26666666666665</v>
      </c>
      <c r="G92" s="99">
        <v>2500000</v>
      </c>
      <c r="H92" s="101">
        <v>18</v>
      </c>
    </row>
    <row r="93" spans="1:8">
      <c r="A93" s="97"/>
      <c r="B93" s="98" t="s">
        <v>909</v>
      </c>
      <c r="C93" s="34" t="s">
        <v>854</v>
      </c>
      <c r="D93" s="99">
        <v>1213.4166666666667</v>
      </c>
      <c r="E93" s="100"/>
      <c r="F93" s="99">
        <v>0</v>
      </c>
      <c r="G93" s="38"/>
      <c r="H93" s="101"/>
    </row>
    <row r="94" spans="1:8">
      <c r="A94" s="97"/>
      <c r="B94" s="98" t="s">
        <v>910</v>
      </c>
      <c r="C94" s="34" t="s">
        <v>854</v>
      </c>
      <c r="D94" s="99">
        <v>105.41666666666667</v>
      </c>
      <c r="E94" s="100">
        <v>8</v>
      </c>
      <c r="F94" s="99">
        <v>428.63333333333333</v>
      </c>
      <c r="G94" s="99">
        <v>5300000</v>
      </c>
      <c r="H94" s="101">
        <v>56</v>
      </c>
    </row>
    <row r="95" spans="1:8">
      <c r="A95" s="97"/>
      <c r="B95" s="98" t="s">
        <v>911</v>
      </c>
      <c r="C95" s="34" t="s">
        <v>852</v>
      </c>
      <c r="D95" s="99">
        <v>225.83333333333334</v>
      </c>
      <c r="E95" s="100"/>
      <c r="F95" s="99">
        <v>0</v>
      </c>
      <c r="G95" s="38"/>
      <c r="H95" s="101"/>
    </row>
    <row r="96" spans="1:8" ht="12" customHeight="1">
      <c r="A96" s="97"/>
      <c r="B96" s="98" t="s">
        <v>912</v>
      </c>
      <c r="C96" s="34" t="s">
        <v>852</v>
      </c>
      <c r="D96" s="99">
        <v>50.25</v>
      </c>
      <c r="E96" s="100">
        <v>35</v>
      </c>
      <c r="F96" s="99">
        <v>362.68333333333334</v>
      </c>
      <c r="G96" s="99">
        <v>450000</v>
      </c>
      <c r="H96" s="101">
        <v>71</v>
      </c>
    </row>
    <row r="97" spans="1:8">
      <c r="A97" s="97"/>
      <c r="B97" s="98" t="s">
        <v>913</v>
      </c>
      <c r="C97" s="34" t="s">
        <v>854</v>
      </c>
      <c r="D97" s="99">
        <v>8.3333333333333339</v>
      </c>
      <c r="E97" s="100"/>
      <c r="F97" s="99">
        <v>21.616666666666667</v>
      </c>
      <c r="G97" s="99">
        <v>550000</v>
      </c>
      <c r="H97" s="101"/>
    </row>
    <row r="98" spans="1:8">
      <c r="A98" s="97"/>
      <c r="B98" s="98" t="s">
        <v>914</v>
      </c>
      <c r="C98" s="34" t="s">
        <v>856</v>
      </c>
      <c r="D98" s="99">
        <v>20.083333333333332</v>
      </c>
      <c r="E98" s="100"/>
      <c r="F98" s="99">
        <v>19.05</v>
      </c>
      <c r="G98" s="38"/>
      <c r="H98" s="101"/>
    </row>
    <row r="99" spans="1:8">
      <c r="A99" s="97"/>
      <c r="B99" s="98" t="s">
        <v>915</v>
      </c>
      <c r="C99" s="34" t="s">
        <v>852</v>
      </c>
      <c r="D99" s="99">
        <v>32.666666666666664</v>
      </c>
      <c r="E99" s="100"/>
      <c r="F99" s="99">
        <v>0</v>
      </c>
      <c r="G99" s="38"/>
      <c r="H99" s="101"/>
    </row>
    <row r="100" spans="1:8">
      <c r="A100" s="97"/>
      <c r="B100" s="98" t="s">
        <v>916</v>
      </c>
      <c r="C100" s="34" t="s">
        <v>852</v>
      </c>
      <c r="D100" s="99">
        <v>675.16666666666663</v>
      </c>
      <c r="E100" s="100">
        <v>59</v>
      </c>
      <c r="F100" s="99">
        <v>255.73333333333332</v>
      </c>
      <c r="G100" s="99">
        <v>516000</v>
      </c>
      <c r="H100" s="101">
        <v>59</v>
      </c>
    </row>
    <row r="101" spans="1:8">
      <c r="A101" s="97"/>
      <c r="B101" s="98" t="s">
        <v>917</v>
      </c>
      <c r="C101" s="34" t="s">
        <v>855</v>
      </c>
      <c r="D101" s="99">
        <v>6.5</v>
      </c>
      <c r="E101" s="100"/>
      <c r="F101" s="99">
        <v>19.8</v>
      </c>
      <c r="G101" s="99">
        <v>13000</v>
      </c>
      <c r="H101" s="101"/>
    </row>
    <row r="102" spans="1:8">
      <c r="A102" s="97"/>
      <c r="B102" s="98" t="s">
        <v>57</v>
      </c>
      <c r="C102" s="34" t="s">
        <v>854</v>
      </c>
      <c r="D102" s="99">
        <v>6684.5</v>
      </c>
      <c r="E102" s="100"/>
      <c r="F102" s="99">
        <v>0</v>
      </c>
      <c r="G102" s="38"/>
      <c r="H102" s="101"/>
    </row>
    <row r="103" spans="1:8">
      <c r="A103" s="97"/>
      <c r="B103" s="98" t="s">
        <v>918</v>
      </c>
      <c r="C103" s="34" t="s">
        <v>854</v>
      </c>
      <c r="D103" s="99">
        <v>9218.1666666666661</v>
      </c>
      <c r="E103" s="100">
        <v>246</v>
      </c>
      <c r="F103" s="99">
        <v>4383.6499999999996</v>
      </c>
      <c r="G103" s="99">
        <v>43800678</v>
      </c>
      <c r="H103" s="101">
        <v>462</v>
      </c>
    </row>
    <row r="104" spans="1:8">
      <c r="A104" s="97"/>
      <c r="B104" s="98" t="s">
        <v>61</v>
      </c>
      <c r="C104" s="34" t="s">
        <v>854</v>
      </c>
      <c r="D104" s="99">
        <v>933.83333333333337</v>
      </c>
      <c r="E104" s="100"/>
      <c r="F104" s="99">
        <v>0</v>
      </c>
      <c r="G104" s="38"/>
      <c r="H104" s="101"/>
    </row>
    <row r="105" spans="1:8">
      <c r="A105" s="97"/>
      <c r="B105" s="98" t="s">
        <v>919</v>
      </c>
      <c r="C105" s="34" t="s">
        <v>854</v>
      </c>
      <c r="D105" s="99">
        <v>4035.8333333333335</v>
      </c>
      <c r="E105" s="100">
        <v>331</v>
      </c>
      <c r="F105" s="99">
        <v>1281.2</v>
      </c>
      <c r="G105" s="99">
        <v>11450000</v>
      </c>
      <c r="H105" s="101">
        <v>154</v>
      </c>
    </row>
    <row r="106" spans="1:8">
      <c r="A106" s="97"/>
      <c r="B106" s="98" t="s">
        <v>920</v>
      </c>
      <c r="C106" s="34" t="s">
        <v>854</v>
      </c>
      <c r="D106" s="99">
        <v>85.583333333333329</v>
      </c>
      <c r="E106" s="100"/>
      <c r="F106" s="99">
        <v>0</v>
      </c>
      <c r="G106" s="38"/>
      <c r="H106" s="101"/>
    </row>
    <row r="107" spans="1:8">
      <c r="A107" s="97"/>
      <c r="B107" s="98" t="s">
        <v>921</v>
      </c>
      <c r="C107" s="34" t="s">
        <v>855</v>
      </c>
      <c r="D107" s="99">
        <v>3.75</v>
      </c>
      <c r="E107" s="100"/>
      <c r="F107" s="99">
        <v>10.683333333333334</v>
      </c>
      <c r="G107" s="99">
        <v>4390</v>
      </c>
      <c r="H107" s="101"/>
    </row>
    <row r="108" spans="1:8">
      <c r="A108" s="97"/>
      <c r="B108" s="98" t="s">
        <v>65</v>
      </c>
      <c r="C108" s="34" t="s">
        <v>854</v>
      </c>
      <c r="D108" s="99">
        <v>4775.25</v>
      </c>
      <c r="E108" s="100">
        <v>750</v>
      </c>
      <c r="F108" s="99">
        <v>0</v>
      </c>
      <c r="G108" s="38"/>
      <c r="H108" s="101"/>
    </row>
    <row r="109" spans="1:8">
      <c r="A109" s="97"/>
      <c r="B109" s="98" t="s">
        <v>922</v>
      </c>
      <c r="C109" s="34" t="s">
        <v>854</v>
      </c>
      <c r="D109" s="99">
        <v>29681.833333333332</v>
      </c>
      <c r="E109" s="100"/>
      <c r="F109" s="99">
        <v>1988.3</v>
      </c>
      <c r="G109" s="99">
        <v>10987345</v>
      </c>
      <c r="H109" s="101">
        <v>242</v>
      </c>
    </row>
    <row r="110" spans="1:8">
      <c r="A110" s="97"/>
      <c r="B110" s="98" t="s">
        <v>69</v>
      </c>
      <c r="C110" s="34" t="s">
        <v>854</v>
      </c>
      <c r="D110" s="99">
        <v>715.75</v>
      </c>
      <c r="E110" s="100"/>
      <c r="F110" s="99">
        <v>0</v>
      </c>
      <c r="G110" s="38"/>
      <c r="H110" s="101"/>
    </row>
    <row r="111" spans="1:8">
      <c r="A111" s="97"/>
      <c r="B111" s="98" t="s">
        <v>923</v>
      </c>
      <c r="C111" s="34" t="s">
        <v>854</v>
      </c>
      <c r="D111" s="99">
        <v>11051.333333333334</v>
      </c>
      <c r="E111" s="100">
        <v>61</v>
      </c>
      <c r="F111" s="99">
        <v>1141.0833333333333</v>
      </c>
      <c r="G111" s="99">
        <v>15700456</v>
      </c>
      <c r="H111" s="101">
        <v>201</v>
      </c>
    </row>
    <row r="112" spans="1:8" ht="12" customHeight="1">
      <c r="A112" s="97"/>
      <c r="B112" s="98" t="s">
        <v>924</v>
      </c>
      <c r="C112" s="34" t="s">
        <v>856</v>
      </c>
      <c r="D112" s="99">
        <v>62.75</v>
      </c>
      <c r="E112" s="100"/>
      <c r="F112" s="99">
        <v>5.25</v>
      </c>
      <c r="G112" s="38"/>
      <c r="H112" s="101">
        <v>7</v>
      </c>
    </row>
    <row r="113" spans="1:8">
      <c r="A113" s="97"/>
      <c r="B113" s="98" t="s">
        <v>925</v>
      </c>
      <c r="C113" s="34" t="s">
        <v>854</v>
      </c>
      <c r="D113" s="99">
        <v>1376.1666666666667</v>
      </c>
      <c r="E113" s="100"/>
      <c r="F113" s="99">
        <v>0</v>
      </c>
      <c r="G113" s="38"/>
      <c r="H113" s="101"/>
    </row>
    <row r="114" spans="1:8">
      <c r="A114" s="97"/>
      <c r="B114" s="98" t="s">
        <v>926</v>
      </c>
      <c r="C114" s="34" t="s">
        <v>854</v>
      </c>
      <c r="D114" s="99">
        <v>9433</v>
      </c>
      <c r="E114" s="100">
        <v>531</v>
      </c>
      <c r="F114" s="99">
        <v>3319.2833333333333</v>
      </c>
      <c r="G114" s="99">
        <v>13450000</v>
      </c>
      <c r="H114" s="101">
        <v>213</v>
      </c>
    </row>
    <row r="115" spans="1:8">
      <c r="A115" s="97"/>
      <c r="B115" s="98" t="s">
        <v>927</v>
      </c>
      <c r="C115" s="34" t="s">
        <v>854</v>
      </c>
      <c r="D115" s="99">
        <v>9402.8333333333339</v>
      </c>
      <c r="E115" s="100"/>
      <c r="F115" s="99">
        <v>0</v>
      </c>
      <c r="G115" s="38"/>
      <c r="H115" s="101"/>
    </row>
    <row r="116" spans="1:8">
      <c r="A116" s="97"/>
      <c r="B116" s="98" t="s">
        <v>928</v>
      </c>
      <c r="C116" s="34" t="s">
        <v>854</v>
      </c>
      <c r="D116" s="99">
        <v>35298.666666666664</v>
      </c>
      <c r="E116" s="100"/>
      <c r="F116" s="99">
        <v>0</v>
      </c>
      <c r="G116" s="38"/>
      <c r="H116" s="101"/>
    </row>
    <row r="117" spans="1:8">
      <c r="A117" s="97"/>
      <c r="B117" s="98" t="s">
        <v>929</v>
      </c>
      <c r="C117" s="34" t="s">
        <v>852</v>
      </c>
      <c r="D117" s="99">
        <v>14.666666666666666</v>
      </c>
      <c r="E117" s="100"/>
      <c r="F117" s="99">
        <v>0</v>
      </c>
      <c r="G117" s="38"/>
      <c r="H117" s="101"/>
    </row>
    <row r="118" spans="1:8">
      <c r="A118" s="97"/>
      <c r="B118" s="98" t="s">
        <v>930</v>
      </c>
      <c r="C118" s="34" t="s">
        <v>852</v>
      </c>
      <c r="D118" s="99">
        <v>367.33333333333331</v>
      </c>
      <c r="E118" s="100">
        <v>20</v>
      </c>
      <c r="F118" s="99">
        <v>81.166666666666671</v>
      </c>
      <c r="G118" s="99">
        <v>70450</v>
      </c>
      <c r="H118" s="101">
        <v>4</v>
      </c>
    </row>
    <row r="119" spans="1:8">
      <c r="A119" s="97"/>
      <c r="B119" s="98" t="s">
        <v>931</v>
      </c>
      <c r="C119" s="34" t="s">
        <v>854</v>
      </c>
      <c r="D119" s="99">
        <v>2.25</v>
      </c>
      <c r="E119" s="100">
        <v>4</v>
      </c>
      <c r="F119" s="99">
        <v>0</v>
      </c>
      <c r="G119" s="38"/>
      <c r="H119" s="101"/>
    </row>
    <row r="120" spans="1:8">
      <c r="A120" s="97"/>
      <c r="B120" s="98" t="s">
        <v>932</v>
      </c>
      <c r="C120" s="34" t="s">
        <v>854</v>
      </c>
      <c r="D120" s="99">
        <v>44.083333333333336</v>
      </c>
      <c r="E120" s="100"/>
      <c r="F120" s="99">
        <v>59.15</v>
      </c>
      <c r="G120" s="99">
        <v>490001</v>
      </c>
      <c r="H120" s="101">
        <v>19</v>
      </c>
    </row>
    <row r="121" spans="1:8">
      <c r="A121" s="97"/>
      <c r="B121" s="98" t="s">
        <v>933</v>
      </c>
      <c r="C121" s="34" t="s">
        <v>854</v>
      </c>
      <c r="D121" s="99">
        <v>84.5</v>
      </c>
      <c r="E121" s="100">
        <v>14</v>
      </c>
      <c r="F121" s="99">
        <v>356.66666666666669</v>
      </c>
      <c r="G121" s="99">
        <v>4145000</v>
      </c>
      <c r="H121" s="101">
        <v>91</v>
      </c>
    </row>
    <row r="122" spans="1:8">
      <c r="A122" s="97"/>
      <c r="B122" s="98" t="s">
        <v>73</v>
      </c>
      <c r="C122" s="34" t="s">
        <v>854</v>
      </c>
      <c r="D122" s="99">
        <v>14719.416666666666</v>
      </c>
      <c r="E122" s="100"/>
      <c r="F122" s="99">
        <v>0</v>
      </c>
      <c r="G122" s="38"/>
      <c r="H122" s="101"/>
    </row>
    <row r="123" spans="1:8">
      <c r="A123" s="97"/>
      <c r="B123" s="98" t="s">
        <v>934</v>
      </c>
      <c r="C123" s="34" t="s">
        <v>854</v>
      </c>
      <c r="D123" s="99">
        <v>22860.333333333332</v>
      </c>
      <c r="E123" s="100">
        <v>345</v>
      </c>
      <c r="F123" s="99">
        <v>3380.95</v>
      </c>
      <c r="G123" s="99">
        <v>55000123</v>
      </c>
      <c r="H123" s="101">
        <v>384</v>
      </c>
    </row>
    <row r="124" spans="1:8">
      <c r="A124" s="97"/>
      <c r="B124" s="98" t="s">
        <v>935</v>
      </c>
      <c r="C124" s="34" t="s">
        <v>852</v>
      </c>
      <c r="D124" s="99">
        <v>582.75</v>
      </c>
      <c r="E124" s="100">
        <v>23</v>
      </c>
      <c r="F124" s="99">
        <v>0</v>
      </c>
      <c r="G124" s="38"/>
      <c r="H124" s="101"/>
    </row>
    <row r="125" spans="1:8">
      <c r="A125" s="97"/>
      <c r="B125" s="98" t="s">
        <v>936</v>
      </c>
      <c r="C125" s="34" t="s">
        <v>852</v>
      </c>
      <c r="D125" s="99">
        <v>891.91666666666663</v>
      </c>
      <c r="E125" s="100">
        <v>14</v>
      </c>
      <c r="F125" s="99">
        <v>410.9</v>
      </c>
      <c r="G125" s="99">
        <v>3800450</v>
      </c>
      <c r="H125" s="101">
        <v>78</v>
      </c>
    </row>
    <row r="126" spans="1:8">
      <c r="A126" s="97"/>
      <c r="B126" s="98" t="s">
        <v>937</v>
      </c>
      <c r="C126" s="34" t="s">
        <v>852</v>
      </c>
      <c r="D126" s="99">
        <v>455.16666666666669</v>
      </c>
      <c r="E126" s="100"/>
      <c r="F126" s="99">
        <v>0</v>
      </c>
      <c r="G126" s="38"/>
      <c r="H126" s="101"/>
    </row>
    <row r="127" spans="1:8" ht="14.45" customHeight="1">
      <c r="A127" s="97"/>
      <c r="B127" s="98" t="s">
        <v>938</v>
      </c>
      <c r="C127" s="34" t="s">
        <v>852</v>
      </c>
      <c r="D127" s="99">
        <v>534.08333333333337</v>
      </c>
      <c r="E127" s="100"/>
      <c r="F127" s="99">
        <v>235.18333333333334</v>
      </c>
      <c r="G127" s="99">
        <v>754000</v>
      </c>
      <c r="H127" s="101">
        <v>29</v>
      </c>
    </row>
    <row r="128" spans="1:8">
      <c r="A128" s="97"/>
      <c r="B128" s="98" t="s">
        <v>939</v>
      </c>
      <c r="C128" s="34" t="s">
        <v>856</v>
      </c>
      <c r="D128" s="99">
        <v>0.16666666666666666</v>
      </c>
      <c r="E128" s="100"/>
      <c r="F128" s="99">
        <v>4.9666666666666668</v>
      </c>
      <c r="G128" s="38"/>
      <c r="H128" s="101"/>
    </row>
    <row r="129" spans="1:8">
      <c r="A129" s="97"/>
      <c r="B129" s="98" t="s">
        <v>940</v>
      </c>
      <c r="C129" s="34" t="s">
        <v>856</v>
      </c>
      <c r="D129" s="99">
        <v>0.83333333333333337</v>
      </c>
      <c r="E129" s="100"/>
      <c r="F129" s="99">
        <v>0</v>
      </c>
      <c r="G129" s="38"/>
      <c r="H129" s="101"/>
    </row>
    <row r="130" spans="1:8">
      <c r="A130" s="97"/>
      <c r="B130" s="98" t="s">
        <v>77</v>
      </c>
      <c r="C130" s="34" t="s">
        <v>852</v>
      </c>
      <c r="D130" s="99">
        <v>1527.0833333333333</v>
      </c>
      <c r="E130" s="100">
        <v>137</v>
      </c>
      <c r="F130" s="99">
        <v>0</v>
      </c>
      <c r="G130" s="38"/>
      <c r="H130" s="101"/>
    </row>
    <row r="131" spans="1:8">
      <c r="A131" s="97"/>
      <c r="B131" s="98" t="s">
        <v>941</v>
      </c>
      <c r="C131" s="34" t="s">
        <v>852</v>
      </c>
      <c r="D131" s="99">
        <v>304</v>
      </c>
      <c r="E131" s="100"/>
      <c r="F131" s="99">
        <v>0</v>
      </c>
      <c r="G131" s="38"/>
      <c r="H131" s="101"/>
    </row>
    <row r="132" spans="1:8">
      <c r="A132" s="97"/>
      <c r="B132" s="98" t="s">
        <v>942</v>
      </c>
      <c r="C132" s="34" t="s">
        <v>852</v>
      </c>
      <c r="D132" s="99">
        <v>84.333333333333329</v>
      </c>
      <c r="E132" s="100"/>
      <c r="F132" s="99">
        <v>0</v>
      </c>
      <c r="G132" s="38"/>
      <c r="H132" s="101"/>
    </row>
    <row r="133" spans="1:8">
      <c r="A133" s="97"/>
      <c r="B133" s="98" t="s">
        <v>943</v>
      </c>
      <c r="C133" s="34" t="s">
        <v>852</v>
      </c>
      <c r="D133" s="99">
        <v>1471.6666666666667</v>
      </c>
      <c r="E133" s="100"/>
      <c r="F133" s="99">
        <v>2604.1333333333332</v>
      </c>
      <c r="G133" s="99">
        <v>11560000</v>
      </c>
      <c r="H133" s="101">
        <v>540</v>
      </c>
    </row>
    <row r="134" spans="1:8" ht="12" customHeight="1">
      <c r="A134" s="97"/>
      <c r="B134" s="98" t="s">
        <v>944</v>
      </c>
      <c r="C134" s="34" t="s">
        <v>854</v>
      </c>
      <c r="D134" s="99">
        <v>23414.333333333332</v>
      </c>
      <c r="E134" s="100"/>
      <c r="F134" s="99">
        <v>0</v>
      </c>
      <c r="G134" s="38"/>
      <c r="H134" s="101"/>
    </row>
    <row r="135" spans="1:8">
      <c r="A135" s="97"/>
      <c r="B135" s="98" t="s">
        <v>945</v>
      </c>
      <c r="C135" s="34" t="s">
        <v>854</v>
      </c>
      <c r="D135" s="99">
        <v>30392</v>
      </c>
      <c r="E135" s="100">
        <v>925</v>
      </c>
      <c r="F135" s="99">
        <v>6305.35</v>
      </c>
      <c r="G135" s="99">
        <v>83678000</v>
      </c>
      <c r="H135" s="101">
        <v>340</v>
      </c>
    </row>
    <row r="136" spans="1:8">
      <c r="A136" s="97"/>
      <c r="B136" s="98" t="s">
        <v>946</v>
      </c>
      <c r="C136" s="34" t="s">
        <v>854</v>
      </c>
      <c r="D136" s="99">
        <v>83.5</v>
      </c>
      <c r="E136" s="100">
        <v>1</v>
      </c>
      <c r="F136" s="99">
        <v>0</v>
      </c>
      <c r="G136" s="38"/>
      <c r="H136" s="101"/>
    </row>
    <row r="137" spans="1:8">
      <c r="A137" s="97"/>
      <c r="B137" s="98" t="s">
        <v>947</v>
      </c>
      <c r="C137" s="34" t="s">
        <v>852</v>
      </c>
      <c r="D137" s="99">
        <v>36.166666666666664</v>
      </c>
      <c r="E137" s="100"/>
      <c r="F137" s="99">
        <v>50.833333333333336</v>
      </c>
      <c r="G137" s="38"/>
      <c r="H137" s="101">
        <v>49</v>
      </c>
    </row>
    <row r="138" spans="1:8">
      <c r="A138" s="97"/>
      <c r="B138" s="98" t="s">
        <v>948</v>
      </c>
      <c r="C138" s="34" t="s">
        <v>855</v>
      </c>
      <c r="D138" s="99">
        <v>551.41666666666663</v>
      </c>
      <c r="E138" s="100">
        <v>6</v>
      </c>
      <c r="F138" s="99">
        <v>55.7</v>
      </c>
      <c r="G138" s="99">
        <v>5700</v>
      </c>
      <c r="H138" s="101">
        <v>6</v>
      </c>
    </row>
    <row r="139" spans="1:8">
      <c r="A139" s="97"/>
      <c r="B139" s="98" t="s">
        <v>949</v>
      </c>
      <c r="C139" s="34" t="s">
        <v>852</v>
      </c>
      <c r="D139" s="99">
        <v>24710.333333333332</v>
      </c>
      <c r="E139" s="100">
        <v>391</v>
      </c>
      <c r="F139" s="99">
        <v>4035.3333333333335</v>
      </c>
      <c r="G139" s="99">
        <v>1140000</v>
      </c>
      <c r="H139" s="101">
        <v>1076</v>
      </c>
    </row>
    <row r="140" spans="1:8" ht="14.45" customHeight="1">
      <c r="A140" s="97"/>
    </row>
    <row r="141" spans="1:8">
      <c r="A141" s="97"/>
      <c r="B141" s="34" t="s">
        <v>950</v>
      </c>
    </row>
    <row r="142" spans="1:8">
      <c r="A142" s="97"/>
    </row>
    <row r="143" spans="1:8">
      <c r="A143" s="97"/>
    </row>
    <row r="144" spans="1:8">
      <c r="A144" s="97"/>
    </row>
    <row r="145" spans="1:1" ht="14.45" customHeight="1">
      <c r="A145" s="97"/>
    </row>
    <row r="146" spans="1:1">
      <c r="A146" s="97"/>
    </row>
    <row r="147" spans="1:1" ht="12" customHeight="1">
      <c r="A147" s="97"/>
    </row>
    <row r="148" spans="1:1">
      <c r="A148" s="97"/>
    </row>
    <row r="149" spans="1:1">
      <c r="A149" s="97"/>
    </row>
    <row r="150" spans="1:1" ht="14.45" customHeight="1">
      <c r="A150" s="97"/>
    </row>
    <row r="151" spans="1:1" ht="12" customHeight="1">
      <c r="A151" s="97"/>
    </row>
    <row r="152" spans="1:1">
      <c r="A152" s="97"/>
    </row>
    <row r="153" spans="1:1">
      <c r="A153" s="97"/>
    </row>
    <row r="154" spans="1:1">
      <c r="A154" s="97"/>
    </row>
    <row r="155" spans="1:1">
      <c r="A155" s="97"/>
    </row>
    <row r="156" spans="1:1" ht="12" customHeight="1">
      <c r="A156" s="97"/>
    </row>
    <row r="157" spans="1:1">
      <c r="A157" s="97"/>
    </row>
    <row r="158" spans="1:1">
      <c r="A158" s="97"/>
    </row>
    <row r="159" spans="1:1">
      <c r="A159" s="97"/>
    </row>
    <row r="160" spans="1:1">
      <c r="A160" s="97"/>
    </row>
    <row r="161" spans="1:1" ht="12" customHeight="1">
      <c r="A161" s="97"/>
    </row>
    <row r="162" spans="1:1">
      <c r="A162" s="97"/>
    </row>
    <row r="163" spans="1:1">
      <c r="A163" s="97"/>
    </row>
    <row r="164" spans="1:1">
      <c r="A164" s="97"/>
    </row>
    <row r="165" spans="1:1">
      <c r="A165" s="97"/>
    </row>
    <row r="166" spans="1:1">
      <c r="A166" s="97"/>
    </row>
    <row r="167" spans="1:1">
      <c r="A167" s="97"/>
    </row>
    <row r="168" spans="1:1">
      <c r="A168" s="97"/>
    </row>
    <row r="169" spans="1:1">
      <c r="A169" s="97"/>
    </row>
    <row r="170" spans="1:1">
      <c r="A170" s="97"/>
    </row>
    <row r="171" spans="1:1">
      <c r="A171" s="97"/>
    </row>
    <row r="172" spans="1:1">
      <c r="A172" s="97"/>
    </row>
    <row r="173" spans="1:1">
      <c r="A173" s="97"/>
    </row>
    <row r="174" spans="1:1" ht="12" customHeight="1">
      <c r="A174" s="97"/>
    </row>
    <row r="175" spans="1:1">
      <c r="A175" s="97"/>
    </row>
    <row r="176" spans="1:1">
      <c r="A176" s="97"/>
    </row>
    <row r="177" spans="1:1">
      <c r="A177" s="97"/>
    </row>
    <row r="178" spans="1:1" ht="14.45" customHeight="1">
      <c r="A178" s="97"/>
    </row>
    <row r="179" spans="1:1">
      <c r="A179" s="97"/>
    </row>
    <row r="180" spans="1:1">
      <c r="A180" s="97"/>
    </row>
    <row r="181" spans="1:1">
      <c r="A181" s="97"/>
    </row>
    <row r="182" spans="1:1">
      <c r="A182" s="97"/>
    </row>
    <row r="183" spans="1:1">
      <c r="A183" s="97"/>
    </row>
    <row r="184" spans="1:1">
      <c r="A184" s="97"/>
    </row>
    <row r="185" spans="1:1">
      <c r="A185" s="97"/>
    </row>
    <row r="186" spans="1:1">
      <c r="A186" s="97"/>
    </row>
    <row r="187" spans="1:1" ht="14.45" customHeight="1">
      <c r="A187" s="97"/>
    </row>
    <row r="188" spans="1:1">
      <c r="A188" s="97"/>
    </row>
    <row r="189" spans="1:1" ht="14.45" customHeight="1">
      <c r="A189" s="97"/>
    </row>
    <row r="190" spans="1:1">
      <c r="A190" s="97"/>
    </row>
    <row r="191" spans="1:1">
      <c r="A191" s="97"/>
    </row>
    <row r="192" spans="1:1">
      <c r="A192" s="97"/>
    </row>
    <row r="193" spans="1:1" ht="14.45" customHeight="1">
      <c r="A193" s="97"/>
    </row>
    <row r="194" spans="1:1" ht="14.45" customHeight="1">
      <c r="A194" s="97"/>
    </row>
    <row r="195" spans="1:1">
      <c r="A195" s="97"/>
    </row>
    <row r="196" spans="1:1">
      <c r="A196" s="97"/>
    </row>
    <row r="197" spans="1:1">
      <c r="A197" s="97"/>
    </row>
    <row r="198" spans="1:1">
      <c r="A198" s="97"/>
    </row>
    <row r="199" spans="1:1" ht="14.45" customHeight="1">
      <c r="A199" s="97"/>
    </row>
    <row r="200" spans="1:1">
      <c r="A200" s="97"/>
    </row>
    <row r="201" spans="1:1" ht="14.45" customHeight="1">
      <c r="A201" s="97"/>
    </row>
    <row r="202" spans="1:1">
      <c r="A202" s="97"/>
    </row>
    <row r="203" spans="1:1">
      <c r="A203" s="97"/>
    </row>
    <row r="204" spans="1:1">
      <c r="A204" s="97"/>
    </row>
    <row r="205" spans="1:1">
      <c r="A205" s="97"/>
    </row>
    <row r="206" spans="1:1">
      <c r="A206" s="97"/>
    </row>
    <row r="207" spans="1:1">
      <c r="A207" s="97"/>
    </row>
    <row r="208" spans="1:1" ht="12" customHeight="1">
      <c r="A208" s="97"/>
    </row>
    <row r="209" spans="1:1" ht="14.45" customHeight="1">
      <c r="A209" s="97"/>
    </row>
    <row r="210" spans="1:1" ht="12" customHeight="1">
      <c r="A210" s="97"/>
    </row>
    <row r="211" spans="1:1">
      <c r="A211" s="97"/>
    </row>
    <row r="212" spans="1:1">
      <c r="A212" s="97"/>
    </row>
    <row r="213" spans="1:1" ht="12" customHeight="1">
      <c r="A213" s="97"/>
    </row>
    <row r="214" spans="1:1" ht="12" customHeight="1">
      <c r="A214" s="97"/>
    </row>
    <row r="215" spans="1:1" ht="14.45" customHeight="1">
      <c r="A215" s="97"/>
    </row>
    <row r="216" spans="1:1">
      <c r="A216" s="97"/>
    </row>
    <row r="217" spans="1:1" ht="14.45" customHeight="1">
      <c r="A217" s="97"/>
    </row>
    <row r="218" spans="1:1">
      <c r="A218" s="97"/>
    </row>
    <row r="219" spans="1:1">
      <c r="A219" s="97"/>
    </row>
    <row r="220" spans="1:1">
      <c r="A220" s="97"/>
    </row>
    <row r="221" spans="1:1">
      <c r="A221" s="97"/>
    </row>
    <row r="222" spans="1:1" ht="12" customHeight="1">
      <c r="A222" s="97"/>
    </row>
    <row r="223" spans="1:1">
      <c r="A223" s="97"/>
    </row>
    <row r="224" spans="1:1">
      <c r="A224" s="97"/>
    </row>
    <row r="225" spans="1:1">
      <c r="A225" s="97"/>
    </row>
    <row r="226" spans="1:1">
      <c r="A226" s="97"/>
    </row>
    <row r="227" spans="1:1">
      <c r="A227" s="97"/>
    </row>
    <row r="228" spans="1:1">
      <c r="A228" s="97"/>
    </row>
    <row r="229" spans="1:1" ht="14.45" customHeight="1">
      <c r="A229" s="97"/>
    </row>
    <row r="230" spans="1:1">
      <c r="A230" s="97"/>
    </row>
    <row r="231" spans="1:1">
      <c r="A231" s="97"/>
    </row>
    <row r="232" spans="1:1">
      <c r="A232" s="97"/>
    </row>
    <row r="233" spans="1:1">
      <c r="A233" s="97"/>
    </row>
    <row r="234" spans="1:1">
      <c r="A234" s="97"/>
    </row>
    <row r="235" spans="1:1">
      <c r="A235" s="97"/>
    </row>
    <row r="236" spans="1:1">
      <c r="A236" s="97"/>
    </row>
    <row r="237" spans="1:1">
      <c r="A237" s="97"/>
    </row>
    <row r="238" spans="1:1" ht="12" customHeight="1">
      <c r="A238" s="97"/>
    </row>
    <row r="239" spans="1:1">
      <c r="A239" s="97"/>
    </row>
    <row r="240" spans="1:1">
      <c r="A240" s="97"/>
    </row>
    <row r="242" ht="12" customHeight="1"/>
    <row r="251" ht="12" customHeight="1"/>
  </sheetData>
  <mergeCells count="21">
    <mergeCell ref="C18:G18"/>
    <mergeCell ref="H18:L18"/>
    <mergeCell ref="F8:I8"/>
    <mergeCell ref="F9:I9"/>
    <mergeCell ref="F10:I10"/>
    <mergeCell ref="F11:I11"/>
    <mergeCell ref="F14:I14"/>
    <mergeCell ref="D31:H31"/>
    <mergeCell ref="L31:P31"/>
    <mergeCell ref="B33:C33"/>
    <mergeCell ref="J33:K33"/>
    <mergeCell ref="B34:C34"/>
    <mergeCell ref="J34:K34"/>
    <mergeCell ref="B39:C39"/>
    <mergeCell ref="J39:K39"/>
    <mergeCell ref="B35:C35"/>
    <mergeCell ref="J35:K35"/>
    <mergeCell ref="B36:C36"/>
    <mergeCell ref="J36:K36"/>
    <mergeCell ref="B37:C37"/>
    <mergeCell ref="J37:K3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F27" sqref="F27"/>
    </sheetView>
  </sheetViews>
  <sheetFormatPr defaultRowHeight="15"/>
  <cols>
    <col min="1" max="1" width="16.42578125" customWidth="1"/>
  </cols>
  <sheetData>
    <row r="1" spans="1:3">
      <c r="A1" s="127"/>
      <c r="B1" s="120" t="s">
        <v>655</v>
      </c>
      <c r="C1" s="120" t="s">
        <v>951</v>
      </c>
    </row>
    <row r="2" spans="1:3">
      <c r="A2" s="119" t="s">
        <v>862</v>
      </c>
      <c r="B2" s="120" t="s">
        <v>952</v>
      </c>
      <c r="C2" s="120" t="s">
        <v>953</v>
      </c>
    </row>
    <row r="3" spans="1:3">
      <c r="A3" s="121" t="s">
        <v>869</v>
      </c>
      <c r="B3" s="122" t="s">
        <v>954</v>
      </c>
      <c r="C3" s="122" t="s">
        <v>955</v>
      </c>
    </row>
    <row r="4" spans="1:3">
      <c r="A4" s="123" t="s">
        <v>872</v>
      </c>
      <c r="B4" s="120" t="s">
        <v>956</v>
      </c>
      <c r="C4" s="120" t="s">
        <v>957</v>
      </c>
    </row>
    <row r="5" spans="1:3">
      <c r="A5" s="121" t="s">
        <v>874</v>
      </c>
      <c r="B5" s="122" t="s">
        <v>958</v>
      </c>
      <c r="C5" s="122" t="s">
        <v>959</v>
      </c>
    </row>
    <row r="6" spans="1:3">
      <c r="A6" s="123" t="s">
        <v>960</v>
      </c>
      <c r="B6" s="120" t="s">
        <v>961</v>
      </c>
      <c r="C6" s="124" t="s">
        <v>962</v>
      </c>
    </row>
    <row r="7" spans="1:3">
      <c r="A7" s="125" t="s">
        <v>879</v>
      </c>
      <c r="B7" s="120" t="s">
        <v>963</v>
      </c>
      <c r="C7" s="120" t="s">
        <v>964</v>
      </c>
    </row>
    <row r="8" spans="1:3">
      <c r="A8" s="123" t="s">
        <v>892</v>
      </c>
      <c r="B8" s="120" t="s">
        <v>965</v>
      </c>
      <c r="C8" s="120" t="s">
        <v>966</v>
      </c>
    </row>
    <row r="9" spans="1:3">
      <c r="A9" s="123" t="s">
        <v>894</v>
      </c>
      <c r="B9" s="120" t="s">
        <v>967</v>
      </c>
      <c r="C9" s="120" t="s">
        <v>964</v>
      </c>
    </row>
    <row r="10" spans="1:3">
      <c r="A10" s="126" t="s">
        <v>968</v>
      </c>
      <c r="B10" s="120" t="s">
        <v>969</v>
      </c>
      <c r="C10" s="120" t="s">
        <v>970</v>
      </c>
    </row>
    <row r="11" spans="1:3">
      <c r="A11" s="123" t="s">
        <v>61</v>
      </c>
      <c r="B11" s="120" t="s">
        <v>971</v>
      </c>
      <c r="C11" s="120" t="s">
        <v>964</v>
      </c>
    </row>
    <row r="12" spans="1:3">
      <c r="A12" s="123" t="s">
        <v>65</v>
      </c>
      <c r="B12" s="120" t="s">
        <v>972</v>
      </c>
      <c r="C12" s="120" t="s">
        <v>973</v>
      </c>
    </row>
    <row r="13" spans="1:3">
      <c r="A13" s="119" t="s">
        <v>925</v>
      </c>
      <c r="B13" s="120" t="s">
        <v>974</v>
      </c>
      <c r="C13" s="120" t="s">
        <v>975</v>
      </c>
    </row>
    <row r="14" spans="1:3">
      <c r="A14" s="123" t="s">
        <v>77</v>
      </c>
      <c r="B14" s="120" t="s">
        <v>976</v>
      </c>
      <c r="C14" s="120" t="s">
        <v>977</v>
      </c>
    </row>
    <row r="15" spans="1:3">
      <c r="A15" s="123" t="s">
        <v>81</v>
      </c>
      <c r="B15" s="120" t="s">
        <v>978</v>
      </c>
      <c r="C15" s="120" t="s">
        <v>979</v>
      </c>
    </row>
    <row r="16" spans="1:3">
      <c r="A16" s="123" t="s">
        <v>85</v>
      </c>
      <c r="B16" s="120" t="s">
        <v>980</v>
      </c>
      <c r="C16" s="120" t="s">
        <v>957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CI Agency Document" ma:contentTypeID="0x010100237DD9B7ACFEEE4FB8C2C145C0BC6F4F001A142BBFD67D964A807E4A1DEA1C606D" ma:contentTypeVersion="146" ma:contentTypeDescription="" ma:contentTypeScope="" ma:versionID="6feac02388f79cda12b77fa5a1849b81">
  <xsd:schema xmlns:xsd="http://www.w3.org/2001/XMLSchema" xmlns:xs="http://www.w3.org/2001/XMLSchema" xmlns:p="http://schemas.microsoft.com/office/2006/metadata/properties" xmlns:ns3="623f1cae-18bd-4bea-aab5-f371a379d937" xmlns:ns4="3aa68fa6-c532-4c1e-bd6d-a41ee2107509" xmlns:ns5="cb94f587-10f5-49f9-8527-8fb7440a8c4f" targetNamespace="http://schemas.microsoft.com/office/2006/metadata/properties" ma:root="true" ma:fieldsID="9041e09b69815dda58bd5c5742b033e9" ns3:_="" ns4:_="" ns5:_="">
    <xsd:import namespace="623f1cae-18bd-4bea-aab5-f371a379d937"/>
    <xsd:import namespace="3aa68fa6-c532-4c1e-bd6d-a41ee2107509"/>
    <xsd:import namespace="cb94f587-10f5-49f9-8527-8fb7440a8c4f"/>
    <xsd:element name="properties">
      <xsd:complexType>
        <xsd:sequence>
          <xsd:element name="documentManagement">
            <xsd:complexType>
              <xsd:all>
                <xsd:element ref="ns4:DocumentCategory" minOccurs="0"/>
                <xsd:element ref="ns4:DocumentSubCategory" minOccurs="0"/>
                <xsd:element ref="ns3:BusinessRelation" minOccurs="0"/>
                <xsd:element ref="ns3:Reccen" minOccurs="0"/>
                <xsd:element ref="ns3:Ref" minOccurs="0"/>
                <xsd:element ref="ns3:DocDesc" minOccurs="0"/>
                <xsd:element ref="ns3:Contributors" minOccurs="0"/>
                <xsd:element ref="ns3:DateIssued" minOccurs="0"/>
                <xsd:element ref="ns3:DispositionDate" minOccurs="0"/>
                <xsd:element ref="ns3:i72f71bb67784fc6a6307c3a0f0437fb" minOccurs="0"/>
                <xsd:element ref="ns3:o3210e02eb014ae5ae3d391ae466ec72" minOccurs="0"/>
                <xsd:element ref="ns3:b33bb46f53004c18bb79756685102680" minOccurs="0"/>
                <xsd:element ref="ns3:TaxCatchAllLabel" minOccurs="0"/>
                <xsd:element ref="ns3:pc5c016594ec42cabe29ca61dfb06069" minOccurs="0"/>
                <xsd:element ref="ns3:f94c6ed88a3240da98fe2c996d6c1986" minOccurs="0"/>
                <xsd:element ref="ns3:ac0e3f0d11d847c49d4cecf717d1aa66" minOccurs="0"/>
                <xsd:element ref="ns3:TaxCatchAll" minOccurs="0"/>
                <xsd:element ref="ns3:f86fef75ddee46e88e4027797677a8d7" minOccurs="0"/>
                <xsd:element ref="ns3:_dlc_DocId" minOccurs="0"/>
                <xsd:element ref="ns3:_dlc_DocIdUrl" minOccurs="0"/>
                <xsd:element ref="ns3:_dlc_DocIdPersistId" minOccurs="0"/>
                <xsd:element ref="ns5:Change_x0020_document_x0020_content_x0020_type_x0020_I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f1cae-18bd-4bea-aab5-f371a379d937" elementFormDefault="qualified">
    <xsd:import namespace="http://schemas.microsoft.com/office/2006/documentManagement/types"/>
    <xsd:import namespace="http://schemas.microsoft.com/office/infopath/2007/PartnerControls"/>
    <xsd:element name="BusinessRelation" ma:index="9" nillable="true" ma:displayName="Business Relation" ma:description="As per AI 06.00.09 File Naming, this entry corresponds to the Project Identifier or Service Level Agreement (SLA) of the file name." ma:internalName="BusinessRelation">
      <xsd:simpleType>
        <xsd:restriction base="dms:Text">
          <xsd:maxLength value="25"/>
        </xsd:restriction>
      </xsd:simpleType>
    </xsd:element>
    <xsd:element name="Reccen" ma:index="10" nillable="true" ma:displayName="RECCEN Link" ma:description="​When a document has been published on RECCEN and the original source document is located in a document library - this link should point to the authoritative source." ma:format="Hyperlink" ma:internalName="Reccen">
      <xsd:complexType>
        <xsd:complexContent>
          <xsd:extension base="dms:URL">
            <xsd:sequence>
              <xsd:element name="Url" type="dms:ValidUrl" minOccurs="0" nillable="true"/>
              <xsd:element name="Description" type="xsd:string" nillable="true"/>
            </xsd:sequence>
          </xsd:extension>
        </xsd:complexContent>
      </xsd:complexType>
    </xsd:element>
    <xsd:element name="Ref" ma:index="11" nillable="true" ma:displayName="​Reference" ma:description="An unambiguous reference number for the resource within a given context." ma:internalName="Ref">
      <xsd:simpleType>
        <xsd:restriction base="dms:Text">
          <xsd:maxLength value="255"/>
        </xsd:restriction>
      </xsd:simpleType>
    </xsd:element>
    <xsd:element name="DocDesc" ma:index="13" nillable="true" ma:displayName="Document Description" ma:description="A brief free-text account of the content of the resource. It is intended to help the user to assess whether the resources fits a particular need." ma:internalName="DocDesc">
      <xsd:simpleType>
        <xsd:restriction base="dms:Note">
          <xsd:maxLength value="255"/>
        </xsd:restriction>
      </xsd:simpleType>
    </xsd:element>
    <xsd:element name="Contributors" ma:index="14" nillable="true" ma:displayName="Contributor(s)" ma:description="An entity responsible for making contributions to the content of the resource." ma:list="UserInfo" ma:SearchPeopleOnly="false"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Issued" ma:index="15" nillable="true" ma:displayName="Date Issued" ma:description="The issue date is typically the date found on a document by which it content will become effective." ma:format="DateOnly" ma:internalName="DateIssued">
      <xsd:simpleType>
        <xsd:restriction base="dms:DateTime"/>
      </xsd:simpleType>
    </xsd:element>
    <xsd:element name="DispositionDate" ma:index="16" nillable="true" ma:displayName="Disposition Date" ma:description="The date when the resource will be archived or destroyed." ma:format="DateOnly" ma:internalName="DispositionDate">
      <xsd:simpleType>
        <xsd:restriction base="dms:DateTime"/>
      </xsd:simpleType>
    </xsd:element>
    <xsd:element name="i72f71bb67784fc6a6307c3a0f0437fb" ma:index="21" ma:taxonomy="true" ma:internalName="i72f71bb67784fc6a6307c3a0f0437fb" ma:taxonomyFieldName="OrgElem" ma:displayName="Organizational Element" ma:readOnly="false" ma:default="" ma:fieldId="{272f71bb-6778-4fc6-a630-7c3a0f0437fb}" ma:sspId="fd456807-6760-4d1a-acbe-8bffdffcd3ac" ma:termSetId="46830915-4409-485f-884c-5f1d3d734949" ma:anchorId="00000000-0000-0000-0000-000000000000" ma:open="false" ma:isKeyword="false">
      <xsd:complexType>
        <xsd:sequence>
          <xsd:element ref="pc:Terms" minOccurs="0" maxOccurs="1"/>
        </xsd:sequence>
      </xsd:complexType>
    </xsd:element>
    <xsd:element name="o3210e02eb014ae5ae3d391ae466ec72" ma:index="22" ma:taxonomy="true" ma:internalName="o3210e02eb014ae5ae3d391ae466ec72" ma:taxonomyFieldName="Sensitivity" ma:displayName="Sensitivity Marking" ma:readOnly="false" ma:default="74;#UNCLASSIFIED|eaa6416d-aa36-4f79-899b-366a7ed67e5c" ma:fieldId="{83210e02-eb01-4ae5-ae3d-391ae466ec72}" ma:sspId="fd456807-6760-4d1a-acbe-8bffdffcd3ac" ma:termSetId="d24cd19c-9de1-4cf6-976b-8cc4a07e2f47" ma:anchorId="00000000-0000-0000-0000-000000000000" ma:open="false" ma:isKeyword="false">
      <xsd:complexType>
        <xsd:sequence>
          <xsd:element ref="pc:Terms" minOccurs="0" maxOccurs="1"/>
        </xsd:sequence>
      </xsd:complexType>
    </xsd:element>
    <xsd:element name="b33bb46f53004c18bb79756685102680" ma:index="24" ma:taxonomy="true" ma:internalName="b33bb46f53004c18bb79756685102680" ma:taxonomyFieldName="Ownership" ma:displayName="Ownership Marking" ma:readOnly="false" ma:default="75;#NATO|6167e84e-f318-4960-bc74-7874197fc088" ma:fieldId="{b33bb46f-5300-4c18-bb79-756685102680}" ma:sspId="fd456807-6760-4d1a-acbe-8bffdffcd3ac" ma:termSetId="e4ba80e4-8f0c-4ec4-a059-210360388aac" ma:anchorId="00000000-0000-0000-0000-000000000000" ma:open="false" ma:isKeyword="false">
      <xsd:complexType>
        <xsd:sequence>
          <xsd:element ref="pc:Terms" minOccurs="0" maxOccurs="1"/>
        </xsd:sequence>
      </xsd:complexType>
    </xsd:element>
    <xsd:element name="TaxCatchAllLabel" ma:index="25" nillable="true" ma:displayName="Taxonomy Catch All Column1" ma:description="" ma:hidden="true" ma:list="{5ff9062a-042d-4465-89c3-c5484df8d299}" ma:internalName="TaxCatchAllLabel" ma:readOnly="true" ma:showField="CatchAllDataLabel" ma:web="623f1cae-18bd-4bea-aab5-f371a379d937">
      <xsd:complexType>
        <xsd:complexContent>
          <xsd:extension base="dms:MultiChoiceLookup">
            <xsd:sequence>
              <xsd:element name="Value" type="dms:Lookup" maxOccurs="unbounded" minOccurs="0" nillable="true"/>
            </xsd:sequence>
          </xsd:extension>
        </xsd:complexContent>
      </xsd:complexType>
    </xsd:element>
    <xsd:element name="pc5c016594ec42cabe29ca61dfb06069" ma:index="26" nillable="true" ma:taxonomy="true" ma:internalName="pc5c016594ec42cabe29ca61dfb06069" ma:taxonomyFieldName="RelDisMarking" ma:displayName="Releasability/Dissemination Marking" ma:default="" ma:fieldId="{9c5c0165-94ec-42ca-be29-ca61dfb06069}" ma:sspId="fd456807-6760-4d1a-acbe-8bffdffcd3ac" ma:termSetId="ea491714-90ed-4bf0-a87b-9b1067a5be23" ma:anchorId="00000000-0000-0000-0000-000000000000" ma:open="false" ma:isKeyword="false">
      <xsd:complexType>
        <xsd:sequence>
          <xsd:element ref="pc:Terms" minOccurs="0" maxOccurs="1"/>
        </xsd:sequence>
      </xsd:complexType>
    </xsd:element>
    <xsd:element name="f94c6ed88a3240da98fe2c996d6c1986" ma:index="27" ma:taxonomy="true" ma:internalName="f94c6ed88a3240da98fe2c996d6c1986" ma:taxonomyFieldName="DocType" ma:displayName="Document Type" ma:readOnly="false" ma:default="" ma:fieldId="{f94c6ed8-8a32-40da-98fe-2c996d6c1986}" ma:sspId="fd456807-6760-4d1a-acbe-8bffdffcd3ac" ma:termSetId="45c15c7d-6b3c-4658-8661-f41d4af203df" ma:anchorId="00000000-0000-0000-0000-000000000000" ma:open="false" ma:isKeyword="false">
      <xsd:complexType>
        <xsd:sequence>
          <xsd:element ref="pc:Terms" minOccurs="0" maxOccurs="1"/>
        </xsd:sequence>
      </xsd:complexType>
    </xsd:element>
    <xsd:element name="ac0e3f0d11d847c49d4cecf717d1aa66" ma:index="28" nillable="true" ma:taxonomy="true" ma:internalName="ac0e3f0d11d847c49d4cecf717d1aa66" ma:taxonomyFieldName="RelDisGeoEntity" ma:displayName="Releasability/Dissemination Geographical Entity" ma:default="" ma:fieldId="{ac0e3f0d-11d8-47c4-9d4c-ecf717d1aa66}" ma:taxonomyMulti="true" ma:sspId="fd456807-6760-4d1a-acbe-8bffdffcd3ac" ma:termSetId="f710d397-a39d-4ac2-92cb-bb2ebf951a30" ma:anchorId="00000000-0000-0000-0000-000000000000" ma:open="false" ma:isKeyword="false">
      <xsd:complexType>
        <xsd:sequence>
          <xsd:element ref="pc:Terms" minOccurs="0" maxOccurs="1"/>
        </xsd:sequence>
      </xsd:complexType>
    </xsd:element>
    <xsd:element name="TaxCatchAll" ma:index="29" nillable="true" ma:displayName="Taxonomy Catch All Column" ma:description="" ma:hidden="true" ma:list="{5ff9062a-042d-4465-89c3-c5484df8d299}" ma:internalName="TaxCatchAll" ma:showField="CatchAllData" ma:web="623f1cae-18bd-4bea-aab5-f371a379d937">
      <xsd:complexType>
        <xsd:complexContent>
          <xsd:extension base="dms:MultiChoiceLookup">
            <xsd:sequence>
              <xsd:element name="Value" type="dms:Lookup" maxOccurs="unbounded" minOccurs="0" nillable="true"/>
            </xsd:sequence>
          </xsd:extension>
        </xsd:complexContent>
      </xsd:complexType>
    </xsd:element>
    <xsd:element name="f86fef75ddee46e88e4027797677a8d7" ma:index="30" nillable="true" ma:taxonomy="true" ma:internalName="f86fef75ddee46e88e4027797677a8d7" ma:taxonomyFieldName="AdminMarking" ma:displayName="Administrative Marking" ma:default="" ma:fieldId="{f86fef75-ddee-46e8-8e40-27797677a8d7}" ma:sspId="fd456807-6760-4d1a-acbe-8bffdffcd3ac" ma:termSetId="0532b38f-150e-4d0e-be18-d7c28feddd6b" ma:anchorId="00000000-0000-0000-0000-000000000000"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a68fa6-c532-4c1e-bd6d-a41ee2107509" elementFormDefault="qualified">
    <xsd:import namespace="http://schemas.microsoft.com/office/2006/documentManagement/types"/>
    <xsd:import namespace="http://schemas.microsoft.com/office/infopath/2007/PartnerControls"/>
    <xsd:element name="DocumentCategory" ma:index="7" nillable="true" ma:displayName="Document Category" ma:internalName="DocumentCategory">
      <xsd:complexType>
        <xsd:complexContent>
          <xsd:extension base="dms:MultiChoice">
            <xsd:sequence>
              <xsd:element name="Value" maxOccurs="unbounded" minOccurs="0" nillable="true">
                <xsd:simpleType>
                  <xsd:restriction base="dms:Choice">
                    <xsd:enumeration value="REACH"/>
                  </xsd:restriction>
                </xsd:simpleType>
              </xsd:element>
            </xsd:sequence>
          </xsd:extension>
        </xsd:complexContent>
      </xsd:complexType>
    </xsd:element>
    <xsd:element name="DocumentSubCategory" ma:index="8" nillable="true" ma:displayName="Document Sub-Category" ma:format="Dropdown" ma:internalName="DocumentSubCategory">
      <xsd:simpleType>
        <xsd:restriction base="dms:Choice">
          <xsd:enumeration value="SDP"/>
          <xsd:enumeration value="Staff"/>
          <xsd:enumeration value="Urgent Mobility Deployment"/>
        </xsd:restriction>
      </xsd:simpleType>
    </xsd:element>
  </xsd:schema>
  <xsd:schema xmlns:xsd="http://www.w3.org/2001/XMLSchema" xmlns:xs="http://www.w3.org/2001/XMLSchema" xmlns:dms="http://schemas.microsoft.com/office/2006/documentManagement/types" xmlns:pc="http://schemas.microsoft.com/office/infopath/2007/PartnerControls" targetNamespace="cb94f587-10f5-49f9-8527-8fb7440a8c4f" elementFormDefault="qualified">
    <xsd:import namespace="http://schemas.microsoft.com/office/2006/documentManagement/types"/>
    <xsd:import namespace="http://schemas.microsoft.com/office/infopath/2007/PartnerControls"/>
    <xsd:element name="Change_x0020_document_x0020_content_x0020_type_x0020_II" ma:index="39" nillable="true" ma:displayName="Change document content type II" ma:internalName="Change_x0020_document_x0020_content_x0020_type_x0020_II">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1" ma:displayName="Title"/>
        <xsd:element ref="dc:subject"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d456807-6760-4d1a-acbe-8bffdffcd3ac" ContentTypeId="0x010100237DD9B7ACFEEE4FB8C2C145C0BC6F4F"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3210e02eb014ae5ae3d391ae466ec72 xmlns="623f1cae-18bd-4bea-aab5-f371a379d937">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eaa6416d-aa36-4f79-899b-366a7ed67e5c</TermId>
        </TermInfo>
      </Terms>
    </o3210e02eb014ae5ae3d391ae466ec72>
    <_dlc_DocId xmlns="623f1cae-18bd-4bea-aab5-f371a379d937">CESDOCID-1497619324-437590</_dlc_DocId>
    <b33bb46f53004c18bb79756685102680 xmlns="623f1cae-18bd-4bea-aab5-f371a379d937">
      <Terms xmlns="http://schemas.microsoft.com/office/infopath/2007/PartnerControls">
        <TermInfo xmlns="http://schemas.microsoft.com/office/infopath/2007/PartnerControls">
          <TermName xmlns="http://schemas.microsoft.com/office/infopath/2007/PartnerControls">NATO</TermName>
          <TermId xmlns="http://schemas.microsoft.com/office/infopath/2007/PartnerControls">6167e84e-f318-4960-bc74-7874197fc088</TermId>
        </TermInfo>
      </Terms>
    </b33bb46f53004c18bb79756685102680>
    <TaxCatchAll xmlns="623f1cae-18bd-4bea-aab5-f371a379d937">
      <Value>76</Value>
      <Value>75</Value>
      <Value>74</Value>
      <Value>98</Value>
    </TaxCatchAll>
    <_dlc_DocIdUrl xmlns="623f1cae-18bd-4bea-aab5-f371a379d937">
      <Url>https://dis.nr.ncia/ces/_layouts/15/DocIdRedir.aspx?ID=CESDOCID-1497619324-437590</Url>
      <Description>CESDOCID-1497619324-437590</Description>
    </_dlc_DocIdUrl>
    <Contributors xmlns="623f1cae-18bd-4bea-aab5-f371a379d937">
      <UserInfo>
        <DisplayName/>
        <AccountId xsi:nil="true"/>
        <AccountType/>
      </UserInfo>
    </Contributors>
    <DocumentSubCategory xmlns="3aa68fa6-c532-4c1e-bd6d-a41ee2107509" xsi:nil="true"/>
    <DateIssued xmlns="623f1cae-18bd-4bea-aab5-f371a379d937" xsi:nil="true"/>
    <pc5c016594ec42cabe29ca61dfb06069 xmlns="623f1cae-18bd-4bea-aab5-f371a379d937">
      <Terms xmlns="http://schemas.microsoft.com/office/infopath/2007/PartnerControls"/>
    </pc5c016594ec42cabe29ca61dfb06069>
    <Reccen xmlns="623f1cae-18bd-4bea-aab5-f371a379d937">
      <Url xsi:nil="true"/>
      <Description xsi:nil="true"/>
    </Reccen>
    <ac0e3f0d11d847c49d4cecf717d1aa66 xmlns="623f1cae-18bd-4bea-aab5-f371a379d937">
      <Terms xmlns="http://schemas.microsoft.com/office/infopath/2007/PartnerControls"/>
    </ac0e3f0d11d847c49d4cecf717d1aa66>
    <DocumentCategory xmlns="3aa68fa6-c532-4c1e-bd6d-a41ee2107509"/>
    <i72f71bb67784fc6a6307c3a0f0437fb xmlns="623f1cae-18bd-4bea-aab5-f371a379d937">
      <Terms xmlns="http://schemas.microsoft.com/office/infopath/2007/PartnerControls">
        <TermInfo xmlns="http://schemas.microsoft.com/office/infopath/2007/PartnerControls">
          <TermName xmlns="http://schemas.microsoft.com/office/infopath/2007/PartnerControls">CES</TermName>
          <TermId xmlns="http://schemas.microsoft.com/office/infopath/2007/PartnerControls">f659ad98-58f6-4e0f-aaae-c9a3a51d4e49</TermId>
        </TermInfo>
      </Terms>
    </i72f71bb67784fc6a6307c3a0f0437fb>
    <f94c6ed88a3240da98fe2c996d6c1986 xmlns="623f1cae-18bd-4bea-aab5-f371a379d937">
      <Terms xmlns="http://schemas.microsoft.com/office/infopath/2007/PartnerControls">
        <TermInfo xmlns="http://schemas.microsoft.com/office/infopath/2007/PartnerControls">
          <TermName xmlns="http://schemas.microsoft.com/office/infopath/2007/PartnerControls">Spreadsheet</TermName>
          <TermId xmlns="http://schemas.microsoft.com/office/infopath/2007/PartnerControls">b7d37af7-9e95-4c53-9ac0-0c313016c087</TermId>
        </TermInfo>
      </Terms>
    </f94c6ed88a3240da98fe2c996d6c1986>
    <BusinessRelation xmlns="623f1cae-18bd-4bea-aab5-f371a379d937">GMT</BusinessRelation>
    <DocDesc xmlns="623f1cae-18bd-4bea-aab5-f371a379d937" xsi:nil="true"/>
    <f86fef75ddee46e88e4027797677a8d7 xmlns="623f1cae-18bd-4bea-aab5-f371a379d937">
      <Terms xmlns="http://schemas.microsoft.com/office/infopath/2007/PartnerControls"/>
    </f86fef75ddee46e88e4027797677a8d7>
    <DispositionDate xmlns="623f1cae-18bd-4bea-aab5-f371a379d937" xsi:nil="true"/>
    <Ref xmlns="623f1cae-18bd-4bea-aab5-f371a379d937" xsi:nil="true"/>
    <Change_x0020_document_x0020_content_x0020_type_x0020_II xmlns="cb94f587-10f5-49f9-8527-8fb7440a8c4f">
      <Url xsi:nil="true"/>
      <Description xsi:nil="true"/>
    </Change_x0020_document_x0020_content_x0020_type_x0020_II>
  </documentManagement>
</p:properties>
</file>

<file path=customXml/itemProps1.xml><?xml version="1.0" encoding="utf-8"?>
<ds:datastoreItem xmlns:ds="http://schemas.openxmlformats.org/officeDocument/2006/customXml" ds:itemID="{C5D3D36C-1E20-4895-9910-CCC993307E9B}"/>
</file>

<file path=customXml/itemProps2.xml><?xml version="1.0" encoding="utf-8"?>
<ds:datastoreItem xmlns:ds="http://schemas.openxmlformats.org/officeDocument/2006/customXml" ds:itemID="{1CFBE88C-3C50-4F62-A535-D7D8D4BDCC9C}"/>
</file>

<file path=customXml/itemProps3.xml><?xml version="1.0" encoding="utf-8"?>
<ds:datastoreItem xmlns:ds="http://schemas.openxmlformats.org/officeDocument/2006/customXml" ds:itemID="{7DC95832-15EB-44FE-8072-61DD4A282D3B}"/>
</file>

<file path=customXml/itemProps4.xml><?xml version="1.0" encoding="utf-8"?>
<ds:datastoreItem xmlns:ds="http://schemas.openxmlformats.org/officeDocument/2006/customXml" ds:itemID="{33B88927-465F-4524-A1DE-7792C3A81125}"/>
</file>

<file path=customXml/itemProps5.xml><?xml version="1.0" encoding="utf-8"?>
<ds:datastoreItem xmlns:ds="http://schemas.openxmlformats.org/officeDocument/2006/customXml" ds:itemID="{23DBD493-CA39-4854-BD0B-9AF59670F202}"/>
</file>

<file path=docProps/app.xml><?xml version="1.0" encoding="utf-8"?>
<Properties xmlns="http://schemas.openxmlformats.org/officeDocument/2006/extended-properties" xmlns:vt="http://schemas.openxmlformats.org/officeDocument/2006/docPropsVTypes">
  <Application>Microsoft Excel Web App</Application>
  <Manager/>
  <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GMT SSS</dc:title>
  <dc:subject>GMT SSS</dc:subject>
  <dc:creator/>
  <cp:keywords/>
  <dc:description/>
  <cp:lastModifiedBy/>
  <dcterms:created xsi:type="dcterms:W3CDTF">2015-06-05T18:17:20Z</dcterms:created>
  <dcterms:modified xsi:type="dcterms:W3CDTF">2020-05-20T15:10:38Z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ship">
    <vt:lpwstr>75;#NATO|6167e84e-f318-4960-bc74-7874197fc088</vt:lpwstr>
  </property>
  <property fmtid="{D5CDD505-2E9C-101B-9397-08002B2CF9AE}" pid="3" name="Sensitivity">
    <vt:lpwstr>74;#UNCLASSIFIED|eaa6416d-aa36-4f79-899b-366a7ed67e5c</vt:lpwstr>
  </property>
  <property fmtid="{D5CDD505-2E9C-101B-9397-08002B2CF9AE}" pid="4" name="ContentTypeId">
    <vt:lpwstr>0x010100237DD9B7ACFEEE4FB8C2C145C0BC6F4F001A142BBFD67D964A807E4A1DEA1C606D</vt:lpwstr>
  </property>
  <property fmtid="{D5CDD505-2E9C-101B-9397-08002B2CF9AE}" pid="5" name="_dlc_DocIdItemGuid">
    <vt:lpwstr>f877f2f8-3dd1-4a9a-b51c-143f3aba1500</vt:lpwstr>
  </property>
  <property fmtid="{D5CDD505-2E9C-101B-9397-08002B2CF9AE}" pid="6" name="Chage document content type">
    <vt:lpwstr>https://dis.nr.ncia/ces/_layouts/15/wrkstat.aspx?List=25ee18f5-14f2-475d-bfed-6c7b7a29d74a&amp;WorkflowInstanceName=65efbb32-d751-4b73-942f-f33ea61e05d1, Stage 1</vt:lpwstr>
  </property>
  <property fmtid="{D5CDD505-2E9C-101B-9397-08002B2CF9AE}" pid="7" name="AdminMarking">
    <vt:lpwstr/>
  </property>
  <property fmtid="{D5CDD505-2E9C-101B-9397-08002B2CF9AE}" pid="8" name="OrgElem">
    <vt:lpwstr>76;#CES|f659ad98-58f6-4e0f-aaae-c9a3a51d4e49</vt:lpwstr>
  </property>
  <property fmtid="{D5CDD505-2E9C-101B-9397-08002B2CF9AE}" pid="9" name="RelDisGeoEntity">
    <vt:lpwstr/>
  </property>
  <property fmtid="{D5CDD505-2E9C-101B-9397-08002B2CF9AE}" pid="10" name="DocType">
    <vt:lpwstr>98;#Spreadsheet|b7d37af7-9e95-4c53-9ac0-0c313016c087</vt:lpwstr>
  </property>
  <property fmtid="{D5CDD505-2E9C-101B-9397-08002B2CF9AE}" pid="11" name="RelDisMarking">
    <vt:lpwstr/>
  </property>
</Properties>
</file>