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K:\asb\Eva\e-FIT\IFB AMDs\AMD 2\"/>
    </mc:Choice>
  </mc:AlternateContent>
  <bookViews>
    <workbookView xWindow="0" yWindow="1850" windowWidth="19200" windowHeight="5060" tabRatio="914" activeTab="1"/>
  </bookViews>
  <sheets>
    <sheet name="Sch.B Offer Summary" sheetId="60" r:id="rId1"/>
    <sheet name="CLIN 1-GPL disc. price" sheetId="44" r:id="rId2"/>
    <sheet name="CLIN 2-Engineering Services" sheetId="63" r:id="rId3"/>
    <sheet name="CLIN 3-PHS&amp;T" sheetId="61" r:id="rId4"/>
    <sheet name="CLIN 5-Tempesting" sheetId="58" r:id="rId5"/>
    <sheet name="currencies list" sheetId="59" state="hidden"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58" l="1"/>
  <c r="E46" i="58"/>
  <c r="E35" i="58"/>
  <c r="E24" i="58"/>
  <c r="E19" i="58"/>
  <c r="E13" i="58"/>
  <c r="E8" i="58"/>
  <c r="E56" i="58" l="1"/>
  <c r="G56" i="58" s="1"/>
  <c r="E45" i="58"/>
  <c r="E34" i="58"/>
  <c r="G34" i="58" s="1"/>
  <c r="E23" i="58"/>
  <c r="G23" i="58" s="1"/>
  <c r="E12" i="58"/>
  <c r="E11" i="58"/>
  <c r="E22" i="58"/>
  <c r="G22" i="58" s="1"/>
  <c r="E33" i="58"/>
  <c r="E44" i="58"/>
  <c r="G44" i="58" s="1"/>
  <c r="E55" i="58"/>
  <c r="G55" i="58" s="1"/>
  <c r="E54" i="58"/>
  <c r="G54" i="58" s="1"/>
  <c r="E43" i="58"/>
  <c r="G43" i="58" s="1"/>
  <c r="E32" i="58"/>
  <c r="E21" i="58"/>
  <c r="G21" i="58" s="1"/>
  <c r="E10" i="58"/>
  <c r="E53" i="58"/>
  <c r="E42" i="58"/>
  <c r="E31" i="58"/>
  <c r="G31" i="58" s="1"/>
  <c r="E20" i="58"/>
  <c r="E9" i="58"/>
  <c r="G9" i="58" s="1"/>
  <c r="E52" i="58"/>
  <c r="E41" i="58"/>
  <c r="E30" i="58"/>
  <c r="G30" i="58" s="1"/>
  <c r="E51" i="58"/>
  <c r="E40" i="58"/>
  <c r="G40" i="58" s="1"/>
  <c r="E29" i="58"/>
  <c r="G29" i="58" s="1"/>
  <c r="E18" i="58"/>
  <c r="G18" i="58" s="1"/>
  <c r="E7" i="58"/>
  <c r="G7" i="58" s="1"/>
  <c r="G5" i="58"/>
  <c r="G8" i="58"/>
  <c r="G10" i="58"/>
  <c r="G11" i="58"/>
  <c r="G12" i="58"/>
  <c r="G13" i="58"/>
  <c r="G17" i="58"/>
  <c r="G19" i="58"/>
  <c r="G20" i="58"/>
  <c r="G24" i="58"/>
  <c r="G25" i="58"/>
  <c r="G26" i="58"/>
  <c r="G27" i="58"/>
  <c r="G32" i="58"/>
  <c r="G33" i="58"/>
  <c r="G35" i="58"/>
  <c r="G36" i="58"/>
  <c r="G41" i="58"/>
  <c r="G42" i="58"/>
  <c r="G45" i="58"/>
  <c r="G46" i="58"/>
  <c r="G48" i="58"/>
  <c r="G49" i="58"/>
  <c r="G51" i="58"/>
  <c r="G52" i="58"/>
  <c r="G53" i="58"/>
  <c r="G57" i="58"/>
  <c r="G3" i="58"/>
  <c r="E50" i="58"/>
  <c r="G50" i="58" s="1"/>
  <c r="E49" i="58"/>
  <c r="E48" i="58"/>
  <c r="E47" i="58"/>
  <c r="G47" i="58" s="1"/>
  <c r="E39" i="58"/>
  <c r="G39" i="58" s="1"/>
  <c r="E38" i="58"/>
  <c r="G38" i="58" s="1"/>
  <c r="E37" i="58"/>
  <c r="G37" i="58" s="1"/>
  <c r="E36" i="58"/>
  <c r="E28" i="58"/>
  <c r="G28" i="58" s="1"/>
  <c r="E27" i="58"/>
  <c r="E26" i="58"/>
  <c r="E25" i="58"/>
  <c r="E17" i="58"/>
  <c r="E16" i="58"/>
  <c r="G16" i="58" s="1"/>
  <c r="E15" i="58"/>
  <c r="G15" i="58" s="1"/>
  <c r="E14" i="58"/>
  <c r="G14" i="58" s="1"/>
  <c r="E6" i="58"/>
  <c r="G6" i="58" s="1"/>
  <c r="E5" i="58"/>
  <c r="E3" i="58"/>
  <c r="E4" i="58"/>
  <c r="G4" i="58" s="1"/>
  <c r="G63" i="58" l="1"/>
  <c r="D11" i="60" s="1"/>
  <c r="F22" i="44"/>
  <c r="F20" i="44"/>
  <c r="D8" i="60" l="1"/>
  <c r="J29" i="63"/>
  <c r="I29" i="63"/>
  <c r="H29" i="63"/>
  <c r="G29" i="63"/>
  <c r="F29" i="63"/>
  <c r="F30" i="63" s="1"/>
  <c r="F30" i="44" l="1"/>
  <c r="F29" i="44"/>
  <c r="F28" i="44"/>
  <c r="F27" i="44"/>
  <c r="F26" i="44"/>
  <c r="F25" i="44"/>
  <c r="F24" i="44"/>
  <c r="F23" i="44"/>
  <c r="F21" i="44"/>
  <c r="F19" i="44"/>
  <c r="F17" i="44"/>
  <c r="F16" i="44"/>
  <c r="F15" i="44"/>
  <c r="F14" i="44"/>
  <c r="F13" i="44"/>
  <c r="F12" i="44"/>
  <c r="F11" i="44"/>
  <c r="F10" i="44"/>
  <c r="F9" i="44"/>
  <c r="F8" i="44"/>
  <c r="F7" i="44"/>
  <c r="F6" i="44"/>
  <c r="F5" i="44"/>
  <c r="F4" i="44"/>
  <c r="F31" i="44" l="1"/>
  <c r="D7" i="60" s="1"/>
  <c r="D6" i="61" l="1"/>
  <c r="G6" i="61" s="1"/>
  <c r="D5" i="61"/>
  <c r="G5" i="61" s="1"/>
  <c r="D4" i="61"/>
  <c r="G4" i="61" s="1"/>
  <c r="D3" i="61"/>
  <c r="G3" i="61" s="1"/>
  <c r="G7" i="61" s="1"/>
  <c r="D9" i="60" s="1"/>
  <c r="D13" i="60" l="1"/>
  <c r="D5" i="60" s="1"/>
</calcChain>
</file>

<file path=xl/sharedStrings.xml><?xml version="1.0" encoding="utf-8"?>
<sst xmlns="http://schemas.openxmlformats.org/spreadsheetml/2006/main" count="331" uniqueCount="325">
  <si>
    <t>CO-115760-e-FIT Schedule B - (LAN) Network Equipment</t>
  </si>
  <si>
    <t xml:space="preserve">CLIN Number </t>
  </si>
  <si>
    <t>CLIN DESCRIPTION</t>
  </si>
  <si>
    <t>Firm Fixed Price</t>
  </si>
  <si>
    <t xml:space="preserve">Declare Currency =&gt; </t>
  </si>
  <si>
    <t>Grand Total Firm Fixed Price - Base Contract</t>
  </si>
  <si>
    <t>CLIN 1</t>
  </si>
  <si>
    <t>CLIN 3</t>
  </si>
  <si>
    <t>Total Firm Fixed Price Base Contract</t>
  </si>
  <si>
    <t>Description</t>
  </si>
  <si>
    <t>Notional amounts ordered at Global Price List (GPL) Prices in EUR
(for evaluation purposes only)</t>
  </si>
  <si>
    <t>Discount % from GPL</t>
  </si>
  <si>
    <t>Evaluated price</t>
  </si>
  <si>
    <t>Bidder's comments (optional)</t>
  </si>
  <si>
    <t>1.1</t>
  </si>
  <si>
    <t>CISCO</t>
  </si>
  <si>
    <t>Collaboration Endpoints Products</t>
  </si>
  <si>
    <t>Contact Center Products</t>
  </si>
  <si>
    <t>Routers</t>
  </si>
  <si>
    <t>Servers - Cisco Unified Computing System</t>
  </si>
  <si>
    <t>Storage Networking Products</t>
  </si>
  <si>
    <t>Switches Products</t>
  </si>
  <si>
    <t>Unified Communications</t>
  </si>
  <si>
    <t>Universal Gateways and Access Servers Products</t>
  </si>
  <si>
    <t>Video Products</t>
  </si>
  <si>
    <t>Wireless Products</t>
  </si>
  <si>
    <t>Conferencing Products</t>
  </si>
  <si>
    <t>CISCO SmartNet Services - Direct attached (ordered together with the hardware)</t>
  </si>
  <si>
    <t>CISCO SmartNet Services - Delayed attached (ordered later/separately of the hardware)</t>
  </si>
  <si>
    <t>CISCO Smartnet Services - renewal of Smartnet contracts</t>
  </si>
  <si>
    <t>1.2</t>
  </si>
  <si>
    <t>FORTINET</t>
  </si>
  <si>
    <t>Device Edge – Zero trust connectivity</t>
  </si>
  <si>
    <t>SOC / NOC (Security and Network Operation Centers )</t>
  </si>
  <si>
    <t>Accessories (Connectors / transceiver’s / SFP’s)</t>
  </si>
  <si>
    <t>Support Services 24x7</t>
  </si>
  <si>
    <t xml:space="preserve">Support Services Courier 4 HR </t>
  </si>
  <si>
    <t>Support Services On-site 4HR</t>
  </si>
  <si>
    <t xml:space="preserve">Support Services Secure RMA </t>
  </si>
  <si>
    <t>Other Products (excluding Support, Subscription and Licenses)</t>
  </si>
  <si>
    <t>Total CLIN 1 - Global Price List (GPL) discounted price</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</si>
  <si>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t>
    </r>
  </si>
  <si>
    <t>2.1</t>
  </si>
  <si>
    <t>Currency (select from the drop-down list)</t>
  </si>
  <si>
    <t>Senior Engineer</t>
  </si>
  <si>
    <t>Intermediate Engineer</t>
  </si>
  <si>
    <t>Junior Engineer</t>
  </si>
  <si>
    <t>Senior System Engineer</t>
  </si>
  <si>
    <t>Intermediate System Engineer</t>
  </si>
  <si>
    <t>Junior System Engineer</t>
  </si>
  <si>
    <t>Senior Communication Engineer</t>
  </si>
  <si>
    <t>Intermediate Communication Engineer</t>
  </si>
  <si>
    <t>Junior Communication Engineer</t>
  </si>
  <si>
    <t>Senior Network Engineer</t>
  </si>
  <si>
    <t>Intermediate Network Engineer</t>
  </si>
  <si>
    <t>Junior Network Engineer</t>
  </si>
  <si>
    <t>System Integration Analyst</t>
  </si>
  <si>
    <t>Senior Software Programmer</t>
  </si>
  <si>
    <t>Intermediate Software Programmer</t>
  </si>
  <si>
    <t>Junior Software Programmer</t>
  </si>
  <si>
    <t>System Support Engineer</t>
  </si>
  <si>
    <t>Senior Test Engineer</t>
  </si>
  <si>
    <t>Intermediate Test Engineer</t>
  </si>
  <si>
    <t>Junior Test Engineer</t>
  </si>
  <si>
    <t>Information Systems Security Engineer</t>
  </si>
  <si>
    <t>Information Systems Security Specialist</t>
  </si>
  <si>
    <t>Field Engineer</t>
  </si>
  <si>
    <t>Senior Technician</t>
  </si>
  <si>
    <t>Intermediate Technician</t>
  </si>
  <si>
    <t>Junior Technician</t>
  </si>
  <si>
    <t>2.2</t>
  </si>
  <si>
    <t>Notional value of Task Orders in EUR (for evaluation purposes only)</t>
  </si>
  <si>
    <t>Shipment lead times (in weeks) to be added to the Producer LT</t>
  </si>
  <si>
    <t>PHS&amp;T price as fixed percentage % of TO value</t>
  </si>
  <si>
    <t>Evaluated PHS&amp;T price in EUR</t>
  </si>
  <si>
    <t>North America</t>
  </si>
  <si>
    <t>United Kingdom</t>
  </si>
  <si>
    <r>
      <t>T</t>
    </r>
    <r>
      <rPr>
        <sz val="12"/>
        <rFont val="Calibri"/>
        <family val="2"/>
      </rPr>
      <t>ϋ</t>
    </r>
    <r>
      <rPr>
        <sz val="12"/>
        <rFont val="Calibri"/>
        <family val="2"/>
        <scheme val="minor"/>
      </rPr>
      <t>rkiye</t>
    </r>
  </si>
  <si>
    <t>Europe</t>
  </si>
  <si>
    <t>2.3</t>
  </si>
  <si>
    <t>INSTRUCTIONS TO BIDDERS</t>
  </si>
  <si>
    <t>*</t>
  </si>
  <si>
    <t>The PHS&amp;T price shall be calculated based on the percentage provided by the Bidder and the price of the task orders, and can vary by region. The TO deliveries are assumed to include 5% warranty.</t>
  </si>
  <si>
    <t xml:space="preserve">CLIN ITEM - For ordering </t>
  </si>
  <si>
    <t>Initial TEMPEST certification process duration - weeks</t>
  </si>
  <si>
    <t>Leadtime for Serial Production - weeks</t>
  </si>
  <si>
    <t>Max Volume Serial Production per week (quantity)</t>
  </si>
  <si>
    <t>3.1</t>
  </si>
  <si>
    <t>Catalyst 9000 Family 24SFP_TEMPEST A</t>
  </si>
  <si>
    <t>3.2</t>
  </si>
  <si>
    <t>Catalyst 9000 Family 48SFP_TEMPEST A</t>
  </si>
  <si>
    <t>3.3</t>
  </si>
  <si>
    <t>Catalyst 9000 Family 24CU_TEMPEST A</t>
  </si>
  <si>
    <t>3.4</t>
  </si>
  <si>
    <t>Catalyst 9000 Family 48CU_TEMPEST A</t>
  </si>
  <si>
    <t>ISR4000 Family_TEMPEST A</t>
  </si>
  <si>
    <t>ASR1000 Family_TEMPEST A</t>
  </si>
  <si>
    <t>CP-8841-K9=_Mic Disconnected on Hook_TEMPEST A</t>
  </si>
  <si>
    <t>CP-8845-NR-K9+_Mic Disconnected on Hook_TEMPEST A</t>
  </si>
  <si>
    <t>NEXUS 9200_TEMPEST A</t>
  </si>
  <si>
    <t>NEXUS 9300_TEMPEST A</t>
  </si>
  <si>
    <t>NEXUS 9500_TEMPEST A</t>
  </si>
  <si>
    <t>Catalyst 9000 Family 24SFP_TEMPEST B excl PLF</t>
  </si>
  <si>
    <t>Catalyst 9000 Family 48SFP_TEMPEST B excl PLF</t>
  </si>
  <si>
    <t>Catalyst 9000 Family 24CU_TEMPEST B excl PLF</t>
  </si>
  <si>
    <t>Catalyst 9000 Family 48CU_TEMPEST B excl PLF</t>
  </si>
  <si>
    <t>ISR4000 Family_TEMPEST B excl PLF</t>
  </si>
  <si>
    <t>ASR1000 Family_TEMPEST B excl PLF</t>
  </si>
  <si>
    <t>CP-8841-K9=_Mic Disconnected on Hook_TEMPEST B excl PLF</t>
  </si>
  <si>
    <t>CP-8845-NR-K9+_Mic Disconnected on Hook_TEMPEST B excl PLF</t>
  </si>
  <si>
    <t>NEXUS 9200_TEMPEST B excl PLF</t>
  </si>
  <si>
    <t>NEXUS 9300_TEMPEST B excl PLF</t>
  </si>
  <si>
    <t>NEXUS 9500_TEMPEST B excl PLF</t>
  </si>
  <si>
    <t>Catalyst 9000 Family 24SFP_TEMPEST B incl PLF</t>
  </si>
  <si>
    <t>Catalyst 9000 Family 48SFP_TEMPEST B incl PLF</t>
  </si>
  <si>
    <t>Catalyst 9000 Family 24CU_TEMPEST B incl PLF</t>
  </si>
  <si>
    <t>Catalyst 9000 Family 48CU_TEMPEST B incl PLF</t>
  </si>
  <si>
    <t>ISR4000 Family_TEMPEST B incl PLF</t>
  </si>
  <si>
    <t>ASR1000 Family_TEMPEST B incl PLF</t>
  </si>
  <si>
    <t>CP-8841-K9=_Mic Disconnected on Hook_TEMPEST B incl PLF</t>
  </si>
  <si>
    <t>CP-8845-NR-K9+_Mic Disconnected on Hook_TEMPEST B incl PLF</t>
  </si>
  <si>
    <t>NEXUS 9200_TEMPEST B incl PLF</t>
  </si>
  <si>
    <t>NEXUS 9300_TEMPEST B incl PLF</t>
  </si>
  <si>
    <t>NEXUS 9500_TEMPEST B incl PLF</t>
  </si>
  <si>
    <t>Catalyst 9000 Family 24SFP_TEMPEST C excl PLF</t>
  </si>
  <si>
    <t>Catalyst 9000 Family 48SFP_TEMPEST C excl PLF</t>
  </si>
  <si>
    <t>Catalyst 9000 Family 24CU_TEMPEST C excl PLF</t>
  </si>
  <si>
    <t>Catalyst 9000 Family 48CU_TEMPEST C excl PLF</t>
  </si>
  <si>
    <t>ISR4000 Family_TEMPEST C excl PLF</t>
  </si>
  <si>
    <t>ASR1000 Family_TEMPEST C excl PLF</t>
  </si>
  <si>
    <t>CP-8841-K9=_Mic Disconnected on Hook_TEMPEST C excl PLF</t>
  </si>
  <si>
    <t>CP-8845-NR-K9+_Mic Disconnected on Hook_TEMPEST C excl PLF</t>
  </si>
  <si>
    <t>NEXUS 9200_TEMPEST C excl PLF</t>
  </si>
  <si>
    <t>NEXUS 9300_TEMPEST C excl PLF</t>
  </si>
  <si>
    <t>NEXUS 9500_TEMPEST C excl PLF</t>
  </si>
  <si>
    <t>Catalyst 9000 Family 24SFP_TEMPEST C incl PLF</t>
  </si>
  <si>
    <t>Catalyst 9000 Family 48SFP_TEMPEST C incl PLF</t>
  </si>
  <si>
    <t>Catalyst 9000 Family 24CU_TEMPEST C incl PLF</t>
  </si>
  <si>
    <t>Catalyst 9000 Family 48CU_TEMPEST C incl PLF</t>
  </si>
  <si>
    <t>ISR4000 Family_TEMPEST C incl PLF</t>
  </si>
  <si>
    <t>ASR1000 Family_TEMPEST C incl PLF</t>
  </si>
  <si>
    <t>CP-8841-K9=_Mic Disconnected on Hook_TEMPEST C incl PLF</t>
  </si>
  <si>
    <t>CP-8845-NR-K9+_Mic Disconnected on Hook_TEMPEST C incl PLF</t>
  </si>
  <si>
    <t>NEXUS 9200_TEMPEST C incl PLF</t>
  </si>
  <si>
    <t>NEXUS 9300_TEMPEST C incl PLF</t>
  </si>
  <si>
    <t>NEXUS 9500_TEMPEST C incl PLF</t>
  </si>
  <si>
    <t xml:space="preserve">CERTIFICATION/RE-CERTIFICATION PROCESS TEMPEST A </t>
  </si>
  <si>
    <t>CERTIFICATION/RE-CERTIFICATION PROCESS TEMPEST B</t>
  </si>
  <si>
    <t>CERTIFICATION/RE-CERTIFICATION PROCESS TEMPEST C</t>
  </si>
  <si>
    <t>EL1-8841-07L1 Tempest SDIP 27A NTSWG VoIP Phone TSG Accreditation No TSG-A-22-2016</t>
  </si>
  <si>
    <t>EL1-8865-02L1 TEMPEST SDIP 27A Unified VoIP NTSWG Phone TSG-A-46-2018</t>
  </si>
  <si>
    <t>CP-8841-K9=_TEMPEST A</t>
  </si>
  <si>
    <t>CP-8845-NR-K9+_TEMPEST A</t>
  </si>
  <si>
    <t>Height limitation</t>
  </si>
  <si>
    <t>Devices that are higher than 1 RU: standard pricing not valid, individual price quotation required</t>
  </si>
  <si>
    <t>Power consumption limitation</t>
  </si>
  <si>
    <t>Power consumption of the devices: Every additional 1800 watts an additional power supply filter is required. Unit price of additional Power Supply Filter to be included in the unit prices listed in above table.</t>
  </si>
  <si>
    <t>Warranty</t>
  </si>
  <si>
    <t>The CISCO OEM warranty and/or Hardware maintenance guarantees are not valid once a device has been made TEMPEST and physically modified/open. In case device is Tempest only and there is no  physical modification/opening  on the device  the support and warranty are still valid. In order to meet any hardware replacement times TEMPEST spare parts on site are required. After Tempesting in case device is not modified,  NCIA can order hardware warranty or hardware support for the Tempested  device with the standard conditions.</t>
  </si>
  <si>
    <t>Ordering</t>
  </si>
  <si>
    <t>NATO Member States Currencies</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</si>
  <si>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</si>
  <si>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</si>
  <si>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</si>
  <si>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</si>
  <si>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</si>
  <si>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</si>
  <si>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</si>
  <si>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</si>
  <si>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</si>
  <si>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</si>
  <si>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</si>
  <si>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</si>
  <si>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</si>
  <si>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</si>
  <si>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</si>
  <si>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</si>
  <si>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</si>
  <si>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</si>
  <si>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</si>
  <si>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CLIN 1 - Global Price List (GPL) discounted price</t>
  </si>
  <si>
    <t>CLIN 2 - Engineering Services</t>
  </si>
  <si>
    <t>CLIN 3 - PHS&amp;T</t>
  </si>
  <si>
    <t>CLIN 4 - Warranty extentions</t>
  </si>
  <si>
    <t>CLIN 5 - Tempesting</t>
  </si>
  <si>
    <t>CLIN 2</t>
  </si>
  <si>
    <t>CLIN 4</t>
  </si>
  <si>
    <t>CLIN 5</t>
  </si>
  <si>
    <t>CLIN 1.0</t>
  </si>
  <si>
    <t>1.3</t>
  </si>
  <si>
    <t>1.4</t>
  </si>
  <si>
    <t>1.5</t>
  </si>
  <si>
    <t>1.6</t>
  </si>
  <si>
    <t>1.7</t>
  </si>
  <si>
    <t>1.8</t>
  </si>
  <si>
    <t>1.9</t>
  </si>
  <si>
    <t>1.10</t>
  </si>
  <si>
    <t>1.11</t>
  </si>
  <si>
    <t>1.12</t>
  </si>
  <si>
    <t>1.13</t>
  </si>
  <si>
    <t>1.14</t>
  </si>
  <si>
    <t>1.15</t>
  </si>
  <si>
    <t>1.16</t>
  </si>
  <si>
    <t>1.17</t>
  </si>
  <si>
    <t>1.18</t>
  </si>
  <si>
    <t>1.19</t>
  </si>
  <si>
    <t>1.20</t>
  </si>
  <si>
    <t>1.21</t>
  </si>
  <si>
    <t>1.22</t>
  </si>
  <si>
    <t>1.23</t>
  </si>
  <si>
    <t>1.24</t>
  </si>
  <si>
    <t>CLIN 3.0</t>
  </si>
  <si>
    <t>Engineering Services *</t>
  </si>
  <si>
    <t>Optional installation services will be added to the TO only if requested. The price in CLIN 3 shall include all installation activities including travel, material, per diem and other costs. Estimated allocation of requirements for engineering services: 5% North America - 10% United Kingdom - 1% Tϋrkiye - 84% Europe; Estimated duration per service requirement: Three (3) days.</t>
  </si>
  <si>
    <t>PHS&amp;T - Packaging, Handling, Shipping, and Transportation to NATO/ Customer Sites *</t>
  </si>
  <si>
    <t>1.   Bidders are allowed to change only the yellow highlighted cells;
2.   All yellow highlighted cells must be filled in without omissions;
3.   Each Unit Price shall have the following factored in: (a) G&amp;A, (b) Administrative Cost, and (c) Profit.</t>
  </si>
  <si>
    <t>CLIN 5.0</t>
  </si>
  <si>
    <t>5.1</t>
  </si>
  <si>
    <t>5.2</t>
  </si>
  <si>
    <t>Total CLIN 3 - PHS&amp;T</t>
  </si>
  <si>
    <t>CLIN 2.0</t>
  </si>
  <si>
    <t>Total CLIN 2 - Engineering Services</t>
  </si>
  <si>
    <t>2.4</t>
  </si>
  <si>
    <t>2.5</t>
  </si>
  <si>
    <t>2.6</t>
  </si>
  <si>
    <t>2.7</t>
  </si>
  <si>
    <t>2.8</t>
  </si>
  <si>
    <t>2.9</t>
  </si>
  <si>
    <t>2.10</t>
  </si>
  <si>
    <t>2.11</t>
  </si>
  <si>
    <t>2.12</t>
  </si>
  <si>
    <t>2.13</t>
  </si>
  <si>
    <t>2.14</t>
  </si>
  <si>
    <t>2.15</t>
  </si>
  <si>
    <t>2.16</t>
  </si>
  <si>
    <t>2.17</t>
  </si>
  <si>
    <t>2.18</t>
  </si>
  <si>
    <t>2.19</t>
  </si>
  <si>
    <t>2.20</t>
  </si>
  <si>
    <t>2.21</t>
  </si>
  <si>
    <t>2.22</t>
  </si>
  <si>
    <t>2.23</t>
  </si>
  <si>
    <t>2.24</t>
  </si>
  <si>
    <t>2.25</t>
  </si>
  <si>
    <t>2.26</t>
  </si>
  <si>
    <t>1.   Bidders are allowed to change only the yellow highlighted cells;
2.   All yellow highlighted cells must be filled in without omissions;
3.   Currency for CLIN 2 must be clearly indicated;
4.   Each Unit Price shall have the following factored in: (a) G&amp;A, (b) Administrative Cost, and (c) Profit.</t>
  </si>
  <si>
    <t>Total CLIN 5 - Tempesting</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</si>
  <si>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</si>
  <si>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</si>
  <si>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</si>
  <si>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</si>
  <si>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</si>
  <si>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</si>
  <si>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</si>
  <si>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</si>
  <si>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</si>
  <si>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</si>
  <si>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</si>
  <si>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</si>
  <si>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</si>
  <si>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</si>
  <si>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</si>
  <si>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</si>
  <si>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</si>
  <si>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</si>
  <si>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</si>
  <si>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</si>
  <si>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</si>
  <si>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</si>
  <si>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</si>
  <si>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</si>
  <si>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</si>
  <si>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</si>
  <si>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</si>
  <si>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</si>
  <si>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</si>
  <si>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</si>
  <si>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</si>
  <si>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</si>
  <si>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</si>
  <si>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</si>
  <si>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</si>
  <si>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</si>
  <si>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</si>
  <si>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</si>
  <si>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</si>
  <si>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</si>
  <si>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</si>
  <si>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</si>
  <si>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</si>
  <si>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</si>
  <si>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</si>
  <si>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</si>
  <si>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</si>
  <si>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</si>
  <si>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</si>
  <si>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</si>
  <si>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</si>
  <si>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</si>
  <si>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</si>
  <si>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</si>
  <si>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</si>
  <si>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</si>
  <si>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</si>
  <si>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</si>
  <si>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Fully Burdened Daily                        Rate*                                                   Year 2023                                       (EDC through 31 Dec 2023</t>
  </si>
  <si>
    <t>Fully Burdened Daily                     Rate*                                             Year 2026                                                  (1 Jan 2026 through 31 Dec 2026)</t>
  </si>
  <si>
    <t>Fully Burdened Daily                     Rate*                                             Year 2027                                                  (1 Jan 2027 through 31 Dec 2027)</t>
  </si>
  <si>
    <t>Fully Burdened Daily Rate*                                             Year 2024                                                     (1 Jan 2024 through 31 Dec 2024)</t>
  </si>
  <si>
    <t>Fully Burdened Daily Rate*                                                    Year 2025                                                            (1 Jan 2025 through 31 Dec 2025)</t>
  </si>
  <si>
    <t>LAN Edge - Switch</t>
  </si>
  <si>
    <t>LAN Edge - Wireless</t>
  </si>
  <si>
    <t>WAN Edge - 5G/LTE Wireless WAN</t>
  </si>
  <si>
    <t>WAN Edge - Secure SD-WAN</t>
  </si>
  <si>
    <t>1.25</t>
  </si>
  <si>
    <t>1.26</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</si>
  <si>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CLINs 1, 3, and 5 must be in EUR by default.</t>
    </r>
  </si>
  <si>
    <t xml:space="preserve">Tempesting fixed percentage per unit on dicounted price </t>
  </si>
  <si>
    <t>Notional total discounted price in EUR
(for evaluation purposes only)</t>
  </si>
  <si>
    <t>Evaluated price in EUR</t>
  </si>
  <si>
    <t>Indicative quantities</t>
  </si>
  <si>
    <t xml:space="preserve">Equipment covered in this list can be ordered without any previous quoting process, provided the specifications are exactly the same as for the initial TEMPESTED model. Any additional requirement will lead to a new Certification cycle.  Tempesting fixed percentage per unit on dicounted price  shall remain during the Period of Performance.  </t>
  </si>
  <si>
    <r>
      <t xml:space="preserve">Based on Cisco CP-8841–K9=
Specification and functionality as per Cisco 8841 with:
•	(2x) Dual Integrated 100Mbps Fibre Optic Interface LAN interface SC connectors
•	Integrated TEMPEST filtered Power supply, 230VAC, 50Hz operation, C/W 1.8m shielded SHUKO mains Cable                                                                                                                      </t>
    </r>
    <r>
      <rPr>
        <sz val="12"/>
        <color rgb="FFFF0000"/>
        <rFont val="Calibri"/>
        <family val="2"/>
        <scheme val="minor"/>
      </rPr>
      <t xml:space="preserve">•Integrated media converter with fiber interfaces
•Microphone is physically switched off when the handset is on-hook
•TEMPEST Level certificate </t>
    </r>
  </si>
  <si>
    <r>
      <t xml:space="preserve">Based on Cisco CP-8845–NR-K9=
Specification and functionality as per Cisco 8845 with:
•	(2x) Dual Integrated 100Mbps Fibre Optic Interface LAN interface SC connectors
•	Integrated TEMPEST filtered Power supply, 230VAC, 50Hz operation, C/W 1.8m shielded SHUKO mains Cable                                                                                                </t>
    </r>
    <r>
      <rPr>
        <sz val="12"/>
        <color rgb="FFFF0000"/>
        <rFont val="Calibri"/>
        <family val="2"/>
        <scheme val="minor"/>
      </rPr>
      <t xml:space="preserve">•Integrated media converter with fiber interfaces
•Microphone is physically switched off when the handset is on-hook
•TEMPEST Level certificate </t>
    </r>
  </si>
  <si>
    <t>Delivery Lead time is composed by: 
1) OEM Lead Time (declared on the website)
2) Contractor Lead Time CLIN 3
3) Tempesting Lead time CLIN 5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</si>
</sst>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2]\ * #,##0.00_);_([$€-2]\ * \(#,##0.00\);_([$€-2]\ * &quot;-&quot;??_);_(@_)"/>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1"/>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0"/>
      <name val="Times New Roman"/>
      <family val="1"/>
    </font>
    <font>
      <sz val="12"/>
      <name val="Calibri"/>
      <family val="2"/>
      <scheme val="minor"/>
    </font>
    <font>
      <sz val="12"/>
      <color theme="1"/>
      <name val="Calibri"/>
      <family val="2"/>
      <scheme val="minor"/>
    </font>
    <font>
      <sz val="10"/>
      <name val="Calibri"/>
      <family val="2"/>
      <scheme val="minor"/>
    </font>
    <font>
      <b/>
      <sz val="14"/>
      <name val="Calibri"/>
      <family val="2"/>
      <scheme val="minor"/>
    </font>
    <font>
      <b/>
      <sz val="14"/>
      <name val="Calibri"/>
      <family val="2"/>
    </font>
    <font>
      <b/>
      <sz val="12"/>
      <color theme="1"/>
      <name val="Times New Roman"/>
      <family val="1"/>
    </font>
    <font>
      <sz val="12"/>
      <name val="Times New Roman"/>
      <family val="1"/>
    </font>
    <font>
      <sz val="8"/>
      <name val="Calibri"/>
      <family val="2"/>
      <scheme val="minor"/>
    </font>
    <font>
      <b/>
      <sz val="12"/>
      <color rgb="FFFF0000"/>
      <name val="Calibri"/>
      <family val="2"/>
      <scheme val="minor"/>
    </font>
    <font>
      <sz val="11"/>
      <color rgb="FF000000"/>
      <name val="Calibri"/>
      <family val="2"/>
    </font>
    <font>
      <sz val="11"/>
      <name val="Calibri"/>
      <family val="2"/>
    </font>
    <font>
      <sz val="11"/>
      <color theme="1"/>
      <name val="Calibri"/>
      <family val="2"/>
    </font>
    <font>
      <b/>
      <sz val="11"/>
      <name val="Calibri"/>
      <family val="2"/>
    </font>
    <font>
      <b/>
      <sz val="14"/>
      <color theme="1"/>
      <name val="Calibri"/>
      <family val="2"/>
      <scheme val="minor"/>
    </font>
    <font>
      <sz val="12"/>
      <name val="Calibri"/>
      <family val="2"/>
    </font>
    <font>
      <b/>
      <sz val="11"/>
      <color theme="0"/>
      <name val="Calibri"/>
      <family val="2"/>
      <scheme val="minor"/>
    </font>
    <font>
      <b/>
      <sz val="11"/>
      <color theme="1"/>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4"/>
      <color theme="1"/>
      <name val="Calibri"/>
      <family val="2"/>
      <scheme val="minor"/>
    </font>
    <font>
      <strike/>
      <sz val="11"/>
      <color rgb="FFFF0000"/>
      <name val="Calibri"/>
      <family val="2"/>
    </font>
    <font>
      <b/>
      <sz val="11"/>
      <color rgb="FFFF0000"/>
      <name val="Calibri"/>
      <family val="2"/>
      <scheme val="minor"/>
    </font>
    <font>
      <strike/>
      <sz val="11"/>
      <color theme="1"/>
      <name val="Calibri"/>
      <family val="2"/>
      <scheme val="minor"/>
    </font>
    <font>
      <b/>
      <sz val="11"/>
      <color rgb="FFFF0000"/>
      <name val="Calibri"/>
      <family val="2"/>
    </font>
    <font>
      <strike/>
      <sz val="11"/>
      <name val="Calibri"/>
      <family val="2"/>
    </font>
    <font>
      <strike/>
      <sz val="12"/>
      <color theme="1"/>
      <name val="Calibri"/>
      <family val="2"/>
      <scheme val="minor"/>
    </font>
    <font>
      <sz val="12"/>
      <color rgb="FFFF0000"/>
      <name val="Calibri"/>
      <family val="2"/>
      <scheme val="minor"/>
    </font>
    <font>
      <sz val="12"/>
      <color rgb="FFFF000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77111117893"/>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xf numFmtId="0" fontId="5" fillId="4" borderId="0" applyNumberFormat="0" applyBorder="0" applyAlignment="0" applyProtection="0"/>
    <xf numFmtId="43" fontId="1" fillId="0" borderId="0" applyFont="0" applyFill="0" applyBorder="0" applyAlignment="0" applyProtection="0"/>
  </cellStyleXfs>
  <cellXfs count="156">
    <xf numFmtId="0" fontId="0" fillId="0" borderId="0" xfId="0"/>
    <xf numFmtId="0" fontId="3" fillId="0" borderId="0" xfId="0" applyFont="1" applyAlignment="1">
      <alignment horizontal="center" vertical="center"/>
    </xf>
    <xf numFmtId="10" fontId="9" fillId="3" borderId="1" xfId="4" applyNumberFormat="1" applyFont="1" applyFill="1" applyBorder="1" applyAlignment="1">
      <alignment horizontal="center" vertical="center" wrapText="1"/>
    </xf>
    <xf numFmtId="0" fontId="10" fillId="0" borderId="0" xfId="0" applyFont="1" applyBorder="1" applyAlignment="1">
      <alignment horizontal="left" vertical="center"/>
    </xf>
    <xf numFmtId="0" fontId="6" fillId="0" borderId="0" xfId="0" applyFont="1" applyAlignment="1">
      <alignment horizontal="center" vertical="center" wrapText="1"/>
    </xf>
    <xf numFmtId="0" fontId="11" fillId="0" borderId="0" xfId="0" applyFont="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49" fontId="14" fillId="0" borderId="0" xfId="0" applyNumberFormat="1"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wrapText="1"/>
    </xf>
    <xf numFmtId="0" fontId="3" fillId="0" borderId="0" xfId="1" applyNumberFormat="1" applyFont="1" applyAlignment="1">
      <alignment vertical="center"/>
    </xf>
    <xf numFmtId="0" fontId="3" fillId="0" borderId="0" xfId="0" applyNumberFormat="1" applyFont="1" applyFill="1" applyAlignment="1">
      <alignment horizontal="left" vertical="center"/>
    </xf>
    <xf numFmtId="165" fontId="9"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1" applyNumberFormat="1" applyFont="1" applyAlignment="1">
      <alignment horizontal="center" vertical="center"/>
    </xf>
    <xf numFmtId="0" fontId="19" fillId="0" borderId="1" xfId="0" applyFont="1" applyFill="1" applyBorder="1" applyAlignment="1">
      <alignment horizontal="left" vertical="center" wrapText="1"/>
    </xf>
    <xf numFmtId="0" fontId="3" fillId="3" borderId="0" xfId="0" applyFont="1" applyFill="1" applyAlignment="1">
      <alignment vertical="center"/>
    </xf>
    <xf numFmtId="49" fontId="14" fillId="7" borderId="1" xfId="0" applyNumberFormat="1" applyFont="1" applyFill="1" applyBorder="1" applyAlignment="1">
      <alignment horizontal="center" vertical="center"/>
    </xf>
    <xf numFmtId="0" fontId="17" fillId="0" borderId="0" xfId="0" applyFont="1" applyBorder="1" applyAlignment="1">
      <alignment vertical="center" wrapText="1"/>
    </xf>
    <xf numFmtId="4" fontId="9" fillId="3" borderId="1" xfId="0" applyNumberFormat="1" applyFont="1" applyFill="1" applyBorder="1" applyAlignment="1">
      <alignment horizontal="right" vertical="center" wrapText="1"/>
    </xf>
    <xf numFmtId="0" fontId="2" fillId="0" borderId="0" xfId="2" applyFont="1" applyAlignment="1">
      <alignment horizontal="center"/>
    </xf>
    <xf numFmtId="0" fontId="4" fillId="0" borderId="0" xfId="0" applyFont="1"/>
    <xf numFmtId="0" fontId="9" fillId="0" borderId="2" xfId="0" applyFont="1" applyFill="1" applyBorder="1" applyAlignment="1">
      <alignment vertical="center" wrapText="1"/>
    </xf>
    <xf numFmtId="10" fontId="9" fillId="3" borderId="1" xfId="4" applyNumberFormat="1" applyFont="1" applyFill="1" applyBorder="1" applyAlignment="1">
      <alignment horizontal="center" vertical="center"/>
    </xf>
    <xf numFmtId="166" fontId="9" fillId="3" borderId="1" xfId="0" applyNumberFormat="1" applyFont="1" applyFill="1" applyBorder="1" applyAlignment="1">
      <alignment horizontal="center" vertical="center"/>
    </xf>
    <xf numFmtId="166" fontId="20" fillId="3" borderId="1" xfId="0" applyNumberFormat="1" applyFont="1" applyFill="1" applyBorder="1" applyAlignment="1">
      <alignment horizontal="center" vertical="center" wrapText="1"/>
    </xf>
    <xf numFmtId="165" fontId="9" fillId="3" borderId="1" xfId="1" applyNumberFormat="1" applyFont="1" applyFill="1" applyBorder="1" applyAlignment="1">
      <alignment horizontal="center" vertical="center"/>
    </xf>
    <xf numFmtId="0" fontId="0" fillId="2" borderId="0" xfId="0" applyFill="1"/>
    <xf numFmtId="0" fontId="27" fillId="8" borderId="1" xfId="0" applyFont="1" applyFill="1" applyBorder="1" applyAlignment="1">
      <alignment horizontal="center" vertical="center" wrapText="1"/>
    </xf>
    <xf numFmtId="0" fontId="25" fillId="9" borderId="2" xfId="0" applyFont="1" applyFill="1" applyBorder="1" applyAlignment="1">
      <alignment vertical="center"/>
    </xf>
    <xf numFmtId="0" fontId="28" fillId="9" borderId="3" xfId="0" applyFont="1" applyFill="1" applyBorder="1" applyAlignment="1">
      <alignment horizontal="right" vertical="center"/>
    </xf>
    <xf numFmtId="0" fontId="25" fillId="0" borderId="17" xfId="0" applyFont="1" applyFill="1" applyBorder="1" applyAlignment="1">
      <alignment vertical="center"/>
    </xf>
    <xf numFmtId="0" fontId="24" fillId="0" borderId="17" xfId="0" applyFont="1" applyFill="1" applyBorder="1" applyAlignment="1">
      <alignment horizontal="right" vertical="center"/>
    </xf>
    <xf numFmtId="0" fontId="6" fillId="10" borderId="7" xfId="0" applyFont="1" applyFill="1" applyBorder="1" applyAlignment="1">
      <alignment vertical="center"/>
    </xf>
    <xf numFmtId="0" fontId="0" fillId="10" borderId="8" xfId="0" applyFont="1" applyFill="1" applyBorder="1" applyAlignment="1">
      <alignment vertical="center"/>
    </xf>
    <xf numFmtId="43" fontId="29" fillId="10" borderId="9" xfId="1" applyNumberFormat="1" applyFont="1" applyFill="1" applyBorder="1" applyAlignment="1">
      <alignment vertical="center"/>
    </xf>
    <xf numFmtId="0" fontId="25" fillId="0" borderId="18" xfId="0" applyFont="1" applyFill="1" applyBorder="1" applyAlignment="1">
      <alignment vertical="center"/>
    </xf>
    <xf numFmtId="0" fontId="0" fillId="0" borderId="18" xfId="0" applyFont="1" applyFill="1" applyBorder="1" applyAlignment="1">
      <alignment vertical="center"/>
    </xf>
    <xf numFmtId="43" fontId="29" fillId="0" borderId="18" xfId="1" applyNumberFormat="1"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5"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164" fontId="0" fillId="0" borderId="11" xfId="1" applyFont="1" applyFill="1" applyBorder="1" applyAlignment="1">
      <alignment vertical="center"/>
    </xf>
    <xf numFmtId="0" fontId="25" fillId="11" borderId="12" xfId="0" applyFont="1" applyFill="1" applyBorder="1" applyAlignment="1">
      <alignment vertical="center"/>
    </xf>
    <xf numFmtId="0" fontId="25" fillId="11" borderId="13" xfId="0" applyFont="1" applyFill="1" applyBorder="1" applyAlignment="1">
      <alignment vertical="center"/>
    </xf>
    <xf numFmtId="43" fontId="25" fillId="11" borderId="14" xfId="1" applyNumberFormat="1" applyFont="1" applyFill="1" applyBorder="1" applyAlignment="1">
      <alignment vertical="center"/>
    </xf>
    <xf numFmtId="43" fontId="0" fillId="3" borderId="9" xfId="1" applyNumberFormat="1" applyFont="1" applyFill="1" applyBorder="1" applyAlignment="1">
      <alignment vertical="center"/>
    </xf>
    <xf numFmtId="43" fontId="0" fillId="3" borderId="16" xfId="1" applyNumberFormat="1" applyFont="1" applyFill="1" applyBorder="1" applyAlignment="1">
      <alignment vertical="center"/>
    </xf>
    <xf numFmtId="165" fontId="7" fillId="6" borderId="1" xfId="0" applyNumberFormat="1" applyFont="1" applyFill="1" applyBorder="1" applyAlignment="1">
      <alignment horizontal="left" vertical="center" wrapText="1"/>
    </xf>
    <xf numFmtId="10" fontId="7" fillId="6" borderId="1" xfId="4" applyNumberFormat="1" applyFont="1" applyFill="1" applyBorder="1" applyAlignment="1">
      <alignment horizontal="center" vertical="center" wrapText="1"/>
    </xf>
    <xf numFmtId="165" fontId="7" fillId="6" borderId="1" xfId="1" applyNumberFormat="1" applyFont="1" applyFill="1" applyBorder="1" applyAlignment="1">
      <alignment horizontal="center" vertical="center"/>
    </xf>
    <xf numFmtId="0" fontId="9" fillId="0" borderId="1" xfId="0" applyFont="1" applyFill="1" applyBorder="1" applyAlignment="1">
      <alignment horizontal="left" vertical="center" wrapText="1" indent="1"/>
    </xf>
    <xf numFmtId="0" fontId="26" fillId="2" borderId="0" xfId="0" applyFont="1" applyFill="1" applyAlignment="1">
      <alignment vertical="center"/>
    </xf>
    <xf numFmtId="0" fontId="10" fillId="3" borderId="1" xfId="0" applyFont="1" applyFill="1" applyBorder="1" applyAlignment="1">
      <alignment horizontal="center" vertical="center"/>
    </xf>
    <xf numFmtId="165" fontId="9" fillId="0" borderId="1" xfId="4" applyNumberFormat="1" applyFont="1" applyFill="1" applyBorder="1" applyAlignment="1">
      <alignment horizontal="center" vertical="center"/>
    </xf>
    <xf numFmtId="0" fontId="7" fillId="6" borderId="1" xfId="0" applyFont="1" applyFill="1" applyBorder="1" applyAlignment="1">
      <alignment horizontal="left" vertical="center" wrapText="1"/>
    </xf>
    <xf numFmtId="0" fontId="11" fillId="3" borderId="1" xfId="0" applyFont="1" applyFill="1" applyBorder="1" applyAlignment="1">
      <alignment vertical="center" wrapText="1"/>
    </xf>
    <xf numFmtId="49" fontId="6" fillId="5" borderId="7"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NumberFormat="1" applyFont="1" applyFill="1" applyBorder="1" applyAlignment="1">
      <alignment horizontal="center" vertical="center" wrapText="1"/>
    </xf>
    <xf numFmtId="49" fontId="7" fillId="6" borderId="10" xfId="0" quotePrefix="1" applyNumberFormat="1" applyFont="1" applyFill="1" applyBorder="1" applyAlignment="1">
      <alignment horizontal="left" vertical="center" wrapText="1"/>
    </xf>
    <xf numFmtId="0" fontId="7" fillId="6" borderId="11" xfId="0" applyNumberFormat="1" applyFont="1" applyFill="1" applyBorder="1" applyAlignment="1">
      <alignment horizontal="left" vertical="center"/>
    </xf>
    <xf numFmtId="49" fontId="9" fillId="0" borderId="10" xfId="0" quotePrefix="1" applyNumberFormat="1" applyFont="1" applyFill="1" applyBorder="1" applyAlignment="1">
      <alignment horizontal="left" vertical="center" wrapText="1" indent="1"/>
    </xf>
    <xf numFmtId="49" fontId="9" fillId="3" borderId="11" xfId="0" applyNumberFormat="1" applyFont="1" applyFill="1" applyBorder="1" applyAlignment="1">
      <alignment horizontal="center" vertical="center"/>
    </xf>
    <xf numFmtId="49" fontId="7" fillId="6" borderId="11" xfId="0" applyNumberFormat="1" applyFont="1" applyFill="1" applyBorder="1" applyAlignment="1">
      <alignment horizontal="left" vertical="center"/>
    </xf>
    <xf numFmtId="165" fontId="12" fillId="3" borderId="13" xfId="1" applyNumberFormat="1" applyFont="1" applyFill="1" applyBorder="1" applyAlignment="1">
      <alignment horizontal="center" vertical="center"/>
    </xf>
    <xf numFmtId="0" fontId="7" fillId="6" borderId="14" xfId="0" applyNumberFormat="1" applyFont="1" applyFill="1" applyBorder="1" applyAlignment="1">
      <alignment horizontal="left" vertical="center"/>
    </xf>
    <xf numFmtId="49" fontId="7" fillId="12" borderId="7" xfId="0" quotePrefix="1" applyNumberFormat="1" applyFont="1" applyFill="1" applyBorder="1" applyAlignment="1">
      <alignment horizontal="center" vertical="center" wrapText="1"/>
    </xf>
    <xf numFmtId="49" fontId="7" fillId="12" borderId="8" xfId="0" applyNumberFormat="1" applyFont="1" applyFill="1" applyBorder="1" applyAlignment="1">
      <alignment horizontal="center" vertical="center" wrapText="1"/>
    </xf>
    <xf numFmtId="0" fontId="7" fillId="12" borderId="9" xfId="0" applyNumberFormat="1" applyFont="1" applyFill="1" applyBorder="1" applyAlignment="1">
      <alignment horizontal="center" vertical="center" wrapText="1"/>
    </xf>
    <xf numFmtId="49" fontId="7" fillId="2" borderId="10" xfId="0" quotePrefix="1" applyNumberFormat="1" applyFont="1" applyFill="1" applyBorder="1" applyAlignment="1">
      <alignment horizontal="center" vertical="center" wrapText="1"/>
    </xf>
    <xf numFmtId="0" fontId="3" fillId="3" borderId="2" xfId="0" applyFont="1" applyFill="1" applyBorder="1" applyAlignment="1">
      <alignment vertical="center"/>
    </xf>
    <xf numFmtId="0" fontId="3" fillId="3" borderId="11" xfId="0" applyFont="1" applyFill="1" applyBorder="1" applyAlignment="1">
      <alignment vertical="center"/>
    </xf>
    <xf numFmtId="4" fontId="7" fillId="3" borderId="4" xfId="0" applyNumberFormat="1" applyFont="1" applyFill="1" applyBorder="1" applyAlignment="1">
      <alignment vertical="center"/>
    </xf>
    <xf numFmtId="4" fontId="7" fillId="3" borderId="23" xfId="0" applyNumberFormat="1" applyFont="1" applyFill="1" applyBorder="1" applyAlignment="1">
      <alignment vertical="center"/>
    </xf>
    <xf numFmtId="0" fontId="7" fillId="12" borderId="8" xfId="0" applyFont="1" applyFill="1" applyBorder="1" applyAlignment="1">
      <alignment vertical="center" wrapText="1"/>
    </xf>
    <xf numFmtId="0" fontId="7" fillId="12" borderId="8" xfId="0" applyFont="1" applyFill="1" applyBorder="1" applyAlignment="1">
      <alignment horizontal="center" vertical="center" wrapText="1"/>
    </xf>
    <xf numFmtId="0" fontId="7" fillId="12" borderId="8" xfId="1" applyNumberFormat="1" applyFont="1" applyFill="1" applyBorder="1" applyAlignment="1">
      <alignment horizontal="center" vertical="center" wrapText="1"/>
    </xf>
    <xf numFmtId="0" fontId="7" fillId="12" borderId="22" xfId="1" applyNumberFormat="1" applyFont="1" applyFill="1" applyBorder="1" applyAlignment="1">
      <alignment horizontal="center" vertical="center" wrapText="1"/>
    </xf>
    <xf numFmtId="49" fontId="7" fillId="0" borderId="10" xfId="0" quotePrefix="1" applyNumberFormat="1" applyFont="1" applyFill="1" applyBorder="1" applyAlignment="1">
      <alignment horizontal="center" vertical="center" wrapText="1"/>
    </xf>
    <xf numFmtId="165" fontId="10" fillId="3" borderId="2" xfId="7" applyNumberFormat="1" applyFont="1" applyFill="1" applyBorder="1" applyAlignment="1">
      <alignment horizontal="left" vertical="center" wrapText="1"/>
    </xf>
    <xf numFmtId="165" fontId="7" fillId="3" borderId="25" xfId="0" applyNumberFormat="1" applyFont="1" applyFill="1" applyBorder="1" applyAlignment="1">
      <alignment vertical="center"/>
    </xf>
    <xf numFmtId="0" fontId="3" fillId="12" borderId="14" xfId="0" applyFont="1" applyFill="1" applyBorder="1" applyAlignment="1">
      <alignment vertical="center"/>
    </xf>
    <xf numFmtId="0" fontId="21" fillId="13" borderId="7"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18" fillId="0" borderId="10" xfId="0" quotePrefix="1" applyFont="1" applyFill="1" applyBorder="1" applyAlignment="1">
      <alignment horizontal="center" vertical="center" wrapText="1"/>
    </xf>
    <xf numFmtId="0" fontId="7" fillId="12" borderId="8" xfId="0" applyFont="1" applyFill="1" applyBorder="1" applyAlignment="1">
      <alignment horizontal="center" vertical="center" wrapText="1"/>
    </xf>
    <xf numFmtId="0" fontId="30" fillId="0" borderId="10" xfId="0" quotePrefix="1" applyFont="1" applyFill="1" applyBorder="1" applyAlignment="1">
      <alignment horizontal="center" vertical="center" wrapText="1"/>
    </xf>
    <xf numFmtId="0" fontId="30" fillId="0" borderId="1" xfId="0" applyFont="1" applyFill="1" applyBorder="1" applyAlignment="1">
      <alignment horizontal="left" vertical="center" wrapText="1"/>
    </xf>
    <xf numFmtId="0" fontId="6" fillId="6" borderId="13" xfId="0" applyFont="1" applyFill="1" applyBorder="1" applyAlignment="1">
      <alignment horizontal="left" vertical="center"/>
    </xf>
    <xf numFmtId="166" fontId="20" fillId="0" borderId="1" xfId="0" applyNumberFormat="1" applyFont="1" applyFill="1" applyBorder="1" applyAlignment="1">
      <alignment horizontal="center" vertical="center" wrapText="1"/>
    </xf>
    <xf numFmtId="0" fontId="3" fillId="0" borderId="11" xfId="0" applyFont="1" applyFill="1" applyBorder="1" applyAlignment="1">
      <alignment vertical="center"/>
    </xf>
    <xf numFmtId="0" fontId="6" fillId="6" borderId="13" xfId="0" applyFont="1" applyFill="1" applyBorder="1" applyAlignment="1">
      <alignment horizontal="left" vertical="center"/>
    </xf>
    <xf numFmtId="0" fontId="32" fillId="2" borderId="15" xfId="0" applyFont="1" applyFill="1" applyBorder="1" applyAlignment="1">
      <alignment vertical="center"/>
    </xf>
    <xf numFmtId="0" fontId="32" fillId="2" borderId="6" xfId="0" applyFont="1" applyFill="1" applyBorder="1" applyAlignment="1">
      <alignment vertical="center"/>
    </xf>
    <xf numFmtId="43" fontId="0" fillId="0" borderId="16" xfId="1" applyNumberFormat="1" applyFont="1" applyFill="1" applyBorder="1" applyAlignment="1">
      <alignment vertical="center"/>
    </xf>
    <xf numFmtId="10" fontId="10" fillId="3" borderId="1" xfId="4" applyNumberFormat="1" applyFont="1" applyFill="1" applyBorder="1" applyAlignment="1">
      <alignment horizontal="center" vertical="center"/>
    </xf>
    <xf numFmtId="10" fontId="10" fillId="0" borderId="1" xfId="4" applyNumberFormat="1" applyFont="1" applyFill="1" applyBorder="1" applyAlignment="1">
      <alignment horizontal="center" vertical="center"/>
    </xf>
    <xf numFmtId="49" fontId="31" fillId="12" borderId="8"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xf>
    <xf numFmtId="165" fontId="10" fillId="3" borderId="1" xfId="0" applyNumberFormat="1" applyFont="1" applyFill="1" applyBorder="1" applyAlignment="1">
      <alignment horizontal="center" vertical="center"/>
    </xf>
    <xf numFmtId="165" fontId="10" fillId="0" borderId="1" xfId="4" applyNumberFormat="1" applyFont="1" applyFill="1" applyBorder="1" applyAlignment="1">
      <alignment horizontal="center" vertical="center"/>
    </xf>
    <xf numFmtId="165" fontId="22" fillId="3" borderId="13" xfId="0" applyNumberFormat="1" applyFont="1" applyFill="1" applyBorder="1" applyAlignment="1">
      <alignment horizontal="center" vertical="center"/>
    </xf>
    <xf numFmtId="0" fontId="6" fillId="6" borderId="13" xfId="0" applyFont="1" applyFill="1" applyBorder="1" applyAlignment="1">
      <alignment horizontal="left" vertical="center"/>
    </xf>
    <xf numFmtId="0" fontId="4" fillId="12" borderId="9" xfId="0" applyNumberFormat="1" applyFont="1" applyFill="1" applyBorder="1" applyAlignment="1">
      <alignment horizontal="center" vertical="center" wrapText="1"/>
    </xf>
    <xf numFmtId="0" fontId="7" fillId="7" borderId="3" xfId="0" applyFont="1" applyFill="1" applyBorder="1" applyAlignment="1">
      <alignment horizontal="left" vertical="center"/>
    </xf>
    <xf numFmtId="1" fontId="19" fillId="0" borderId="1" xfId="0" applyNumberFormat="1" applyFont="1" applyFill="1" applyBorder="1" applyAlignment="1">
      <alignment horizontal="center" vertical="center" wrapText="1"/>
    </xf>
    <xf numFmtId="0" fontId="33" fillId="13" borderId="8"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30" fillId="2" borderId="10" xfId="0" quotePrefix="1" applyFont="1" applyFill="1" applyBorder="1" applyAlignment="1">
      <alignment horizontal="center" vertical="center" wrapText="1"/>
    </xf>
    <xf numFmtId="0" fontId="30" fillId="2" borderId="1" xfId="0" applyFont="1" applyFill="1" applyBorder="1" applyAlignment="1">
      <alignment horizontal="left" vertical="center" wrapText="1"/>
    </xf>
    <xf numFmtId="1" fontId="34" fillId="2" borderId="1" xfId="0" applyNumberFormat="1" applyFont="1" applyFill="1" applyBorder="1" applyAlignment="1">
      <alignment horizontal="center" vertical="center" wrapText="1"/>
    </xf>
    <xf numFmtId="165" fontId="35" fillId="2" borderId="1" xfId="0" applyNumberFormat="1" applyFont="1" applyFill="1" applyBorder="1" applyAlignment="1">
      <alignment horizontal="center" vertical="center"/>
    </xf>
    <xf numFmtId="10" fontId="35" fillId="2" borderId="1" xfId="4" applyNumberFormat="1" applyFont="1" applyFill="1" applyBorder="1" applyAlignment="1">
      <alignment horizontal="center" vertical="center"/>
    </xf>
    <xf numFmtId="165" fontId="10" fillId="2" borderId="1" xfId="0" applyNumberFormat="1" applyFont="1" applyFill="1" applyBorder="1" applyAlignment="1">
      <alignment horizontal="center" vertical="center"/>
    </xf>
    <xf numFmtId="166" fontId="20" fillId="2" borderId="1" xfId="0" applyNumberFormat="1" applyFont="1" applyFill="1" applyBorder="1" applyAlignment="1">
      <alignment horizontal="center" vertical="center" wrapText="1"/>
    </xf>
    <xf numFmtId="0" fontId="3" fillId="2" borderId="11" xfId="0" applyFont="1" applyFill="1" applyBorder="1" applyAlignment="1">
      <alignment vertical="center"/>
    </xf>
    <xf numFmtId="0" fontId="22" fillId="2" borderId="5" xfId="0" applyFont="1" applyFill="1" applyBorder="1" applyAlignment="1">
      <alignment horizontal="center" vertical="center"/>
    </xf>
    <xf numFmtId="0" fontId="10" fillId="7" borderId="1" xfId="0" applyFont="1" applyFill="1" applyBorder="1" applyAlignment="1">
      <alignment horizontal="left" vertical="center" wrapText="1"/>
    </xf>
    <xf numFmtId="49" fontId="7" fillId="6" borderId="19" xfId="0" applyNumberFormat="1" applyFont="1" applyFill="1" applyBorder="1" applyAlignment="1">
      <alignment horizontal="left" vertical="center" wrapText="1"/>
    </xf>
    <xf numFmtId="49" fontId="7" fillId="6" borderId="20" xfId="0" applyNumberFormat="1" applyFont="1" applyFill="1" applyBorder="1" applyAlignment="1">
      <alignment horizontal="left" vertical="center" wrapText="1"/>
    </xf>
    <xf numFmtId="49" fontId="7" fillId="6" borderId="21" xfId="0" applyNumberFormat="1" applyFont="1" applyFill="1" applyBorder="1" applyAlignment="1">
      <alignment horizontal="left" vertical="center" wrapText="1"/>
    </xf>
    <xf numFmtId="0" fontId="9" fillId="0" borderId="1" xfId="7" applyFont="1" applyFill="1" applyBorder="1" applyAlignment="1">
      <alignment horizontal="left" vertical="center" wrapText="1"/>
    </xf>
    <xf numFmtId="0" fontId="9" fillId="7" borderId="1" xfId="0" applyFont="1" applyFill="1" applyBorder="1" applyAlignment="1">
      <alignment horizontal="left" vertical="center" wrapText="1"/>
    </xf>
    <xf numFmtId="0" fontId="6" fillId="6" borderId="10" xfId="0" applyFont="1" applyFill="1" applyBorder="1" applyAlignment="1">
      <alignment horizontal="left" vertical="center"/>
    </xf>
    <xf numFmtId="0" fontId="6" fillId="6" borderId="1" xfId="0" applyFont="1" applyFill="1" applyBorder="1" applyAlignment="1">
      <alignment horizontal="left" vertical="center"/>
    </xf>
    <xf numFmtId="0" fontId="6" fillId="6" borderId="12" xfId="0" applyFont="1" applyFill="1" applyBorder="1" applyAlignment="1">
      <alignment horizontal="left" vertical="center"/>
    </xf>
    <xf numFmtId="0" fontId="6" fillId="6" borderId="13" xfId="0" applyFont="1" applyFill="1" applyBorder="1" applyAlignment="1">
      <alignment horizontal="left" vertical="center"/>
    </xf>
    <xf numFmtId="0" fontId="3" fillId="6" borderId="11" xfId="0" applyFont="1" applyFill="1" applyBorder="1" applyAlignment="1">
      <alignment horizontal="center" vertical="center"/>
    </xf>
    <xf numFmtId="0" fontId="3" fillId="6" borderId="14" xfId="0" applyFont="1" applyFill="1" applyBorder="1" applyAlignment="1">
      <alignment horizontal="center" vertical="center"/>
    </xf>
    <xf numFmtId="4" fontId="7" fillId="3" borderId="13" xfId="0" applyNumberFormat="1" applyFont="1" applyFill="1" applyBorder="1" applyAlignment="1">
      <alignment horizontal="center" vertical="center"/>
    </xf>
    <xf numFmtId="0" fontId="13" fillId="7" borderId="1" xfId="0" applyNumberFormat="1" applyFont="1" applyFill="1" applyBorder="1" applyAlignment="1">
      <alignment horizontal="left" vertical="center"/>
    </xf>
    <xf numFmtId="0" fontId="23" fillId="7" borderId="1" xfId="0" applyNumberFormat="1" applyFont="1" applyFill="1" applyBorder="1" applyAlignment="1">
      <alignment horizontal="left" vertical="center" wrapText="1"/>
    </xf>
    <xf numFmtId="0" fontId="7" fillId="12" borderId="8"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4" xfId="0" applyFont="1" applyFill="1" applyBorder="1" applyAlignment="1">
      <alignment horizontal="center" vertical="center"/>
    </xf>
    <xf numFmtId="0" fontId="37" fillId="7" borderId="2" xfId="0" applyNumberFormat="1" applyFont="1" applyFill="1" applyBorder="1" applyAlignment="1">
      <alignment horizontal="left"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9" fillId="7" borderId="2" xfId="0" applyFont="1" applyFill="1" applyBorder="1" applyAlignment="1">
      <alignment horizontal="left" vertical="center" wrapText="1"/>
    </xf>
    <xf numFmtId="0" fontId="9" fillId="7" borderId="27" xfId="0" applyFont="1" applyFill="1" applyBorder="1" applyAlignment="1">
      <alignment horizontal="left" vertical="center" wrapText="1"/>
    </xf>
    <xf numFmtId="0" fontId="9" fillId="7" borderId="3" xfId="0" applyFont="1" applyFill="1" applyBorder="1" applyAlignment="1">
      <alignment horizontal="left" vertical="center" wrapText="1"/>
    </xf>
    <xf numFmtId="0" fontId="7" fillId="7" borderId="1" xfId="0" applyFont="1" applyFill="1" applyBorder="1" applyAlignment="1">
      <alignment horizontal="left" vertical="center"/>
    </xf>
    <xf numFmtId="0" fontId="7" fillId="7" borderId="2" xfId="0" applyFont="1" applyFill="1" applyBorder="1" applyAlignment="1">
      <alignment horizontal="left" vertical="center"/>
    </xf>
    <xf numFmtId="0" fontId="3" fillId="6" borderId="25"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6" xfId="0" applyFont="1" applyFill="1" applyBorder="1" applyAlignment="1">
      <alignment horizontal="center" vertical="center" wrapText="1"/>
    </xf>
    <xf numFmtId="49" fontId="36" fillId="0" borderId="10" xfId="0" quotePrefix="1" applyNumberFormat="1" applyFont="1" applyFill="1" applyBorder="1" applyAlignment="1">
      <alignment horizontal="left" vertical="center" wrapText="1" indent="1"/>
    </xf>
    <xf numFmtId="0" fontId="36" fillId="0" borderId="1" xfId="0" applyFont="1" applyFill="1" applyBorder="1" applyAlignment="1">
      <alignment horizontal="left" vertical="center" wrapText="1" indent="1"/>
    </xf>
  </cellXfs>
  <cellStyles count="9">
    <cellStyle name="Comma" xfId="1" builtinId="3"/>
    <cellStyle name="Comma 2" xfId="8"/>
    <cellStyle name="Good" xfId="7" builtinId="26"/>
    <cellStyle name="Normal" xfId="0" builtinId="0"/>
    <cellStyle name="Normal - Style1" xfId="6"/>
    <cellStyle name="Normal 2" xfId="5"/>
    <cellStyle name="Normal 2 10" xfId="2"/>
    <cellStyle name="Normal 53"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105832</xdr:colOff>
      <xdr:row>1</xdr:row>
      <xdr:rowOff>10584</xdr:rowOff>
    </xdr:from>
    <xdr:to>
      <xdr:col>11</xdr:col>
      <xdr:colOff>306492</xdr:colOff>
      <xdr:row>14</xdr:row>
      <xdr:rowOff>1102784</xdr:rowOff>
    </xdr:to>
    <xdr:grpSp>
      <xdr:nvGrpSpPr>
        <xdr:cNvPr id="4" name="Group 3"/>
        <xdr:cNvGrpSpPr/>
      </xdr:nvGrpSpPr>
      <xdr:grpSpPr>
        <a:xfrm>
          <a:off x="8572499" y="363362"/>
          <a:ext cx="3883660" cy="3444522"/>
          <a:chOff x="8667750" y="352425"/>
          <a:chExt cx="3756660" cy="3457575"/>
        </a:xfrm>
      </xdr:grpSpPr>
      <xdr:sp macro="" textlink="">
        <xdr:nvSpPr>
          <xdr:cNvPr id="5" name="TextBox 4"/>
          <xdr:cNvSpPr txBox="1"/>
        </xdr:nvSpPr>
        <xdr:spPr>
          <a:xfrm>
            <a:off x="8667750" y="352425"/>
            <a:ext cx="3756660" cy="34575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For multiple currencies, duplicate the "Firm Fixed Price" column for each currency. 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pic>
        <xdr:nvPicPr>
          <xdr:cNvPr id="6" name="Picture 5"/>
          <xdr:cNvPicPr>
            <a:picLocks noChangeAspect="1"/>
          </xdr:cNvPicPr>
        </xdr:nvPicPr>
        <xdr:blipFill>
          <a:blip xmlns:r="http://schemas.openxmlformats.org/officeDocument/2006/relationships" r:embed="rId1"/>
          <a:stretch>
            <a:fillRect/>
          </a:stretch>
        </xdr:blipFill>
        <xdr:spPr>
          <a:xfrm>
            <a:off x="8772525" y="2504757"/>
            <a:ext cx="3533775" cy="104775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il.Bozoudis\Desktop\IFB-CO-115760-e-FIT_Schedule%20A_Bidding%20Sheets%20Draft%20AMD%201_M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15"/>
  <sheetViews>
    <sheetView zoomScale="90" zoomScaleNormal="90" workbookViewId="0">
      <selection activeCell="D24" sqref="D24"/>
    </sheetView>
  </sheetViews>
  <sheetFormatPr defaultColWidth="8.81640625" defaultRowHeight="14.5" x14ac:dyDescent="0.35"/>
  <cols>
    <col min="1" max="1" width="1.7265625" style="30" customWidth="1"/>
    <col min="2" max="2" width="15" style="30" customWidth="1"/>
    <col min="3" max="3" width="76.1796875" style="30" customWidth="1"/>
    <col min="4" max="4" width="19.453125" style="30" customWidth="1"/>
    <col min="5" max="16384" width="8.81640625" style="30"/>
  </cols>
  <sheetData>
    <row r="1" spans="2:5" ht="27.75" customHeight="1" x14ac:dyDescent="0.35">
      <c r="B1" s="123" t="s">
        <v>0</v>
      </c>
      <c r="C1" s="123"/>
      <c r="D1" s="123"/>
      <c r="E1" s="58"/>
    </row>
    <row r="2" spans="2:5" ht="32.25" customHeight="1" x14ac:dyDescent="0.35">
      <c r="B2" s="31" t="s">
        <v>1</v>
      </c>
      <c r="C2" s="31" t="s">
        <v>2</v>
      </c>
      <c r="D2" s="31" t="s">
        <v>3</v>
      </c>
    </row>
    <row r="3" spans="2:5" ht="15.5" x14ac:dyDescent="0.35">
      <c r="B3" s="32"/>
      <c r="C3" s="33" t="s">
        <v>4</v>
      </c>
      <c r="D3" s="59"/>
    </row>
    <row r="4" spans="2:5" ht="15" thickBot="1" x14ac:dyDescent="0.4">
      <c r="B4" s="34"/>
      <c r="C4" s="35"/>
    </row>
    <row r="5" spans="2:5" ht="19" thickBot="1" x14ac:dyDescent="0.4">
      <c r="B5" s="36" t="s">
        <v>5</v>
      </c>
      <c r="C5" s="37"/>
      <c r="D5" s="38">
        <f>SUBTOTAL(9,D7:D13)</f>
        <v>75000000</v>
      </c>
    </row>
    <row r="6" spans="2:5" ht="6.75" customHeight="1" thickBot="1" x14ac:dyDescent="0.4">
      <c r="B6" s="39"/>
      <c r="C6" s="40"/>
      <c r="D6" s="41"/>
    </row>
    <row r="7" spans="2:5" x14ac:dyDescent="0.35">
      <c r="B7" s="42" t="s">
        <v>6</v>
      </c>
      <c r="C7" s="43" t="s">
        <v>180</v>
      </c>
      <c r="D7" s="52">
        <f>'CLIN 1-GPL disc. price'!F31</f>
        <v>75000000</v>
      </c>
    </row>
    <row r="8" spans="2:5" x14ac:dyDescent="0.35">
      <c r="B8" s="44" t="s">
        <v>185</v>
      </c>
      <c r="C8" s="45" t="s">
        <v>181</v>
      </c>
      <c r="D8" s="53">
        <f>'CLIN 2-Engineering Services'!F30</f>
        <v>0</v>
      </c>
    </row>
    <row r="9" spans="2:5" x14ac:dyDescent="0.35">
      <c r="B9" s="44" t="s">
        <v>7</v>
      </c>
      <c r="C9" s="45" t="s">
        <v>182</v>
      </c>
      <c r="D9" s="53">
        <f>'CLIN 3-PHS&amp;T'!G7</f>
        <v>0</v>
      </c>
    </row>
    <row r="10" spans="2:5" x14ac:dyDescent="0.35">
      <c r="B10" s="99" t="s">
        <v>186</v>
      </c>
      <c r="C10" s="100" t="s">
        <v>183</v>
      </c>
      <c r="D10" s="101"/>
    </row>
    <row r="11" spans="2:5" x14ac:dyDescent="0.35">
      <c r="B11" s="44" t="s">
        <v>187</v>
      </c>
      <c r="C11" s="45" t="s">
        <v>184</v>
      </c>
      <c r="D11" s="53">
        <f>'CLIN 5-Tempesting'!G63</f>
        <v>0</v>
      </c>
    </row>
    <row r="12" spans="2:5" ht="2.15" customHeight="1" x14ac:dyDescent="0.35">
      <c r="B12" s="46"/>
      <c r="C12" s="47"/>
      <c r="D12" s="48"/>
    </row>
    <row r="13" spans="2:5" ht="15" thickBot="1" x14ac:dyDescent="0.4">
      <c r="B13" s="49" t="s">
        <v>8</v>
      </c>
      <c r="C13" s="50"/>
      <c r="D13" s="51">
        <f>SUBTOTAL(9,D7:D12)</f>
        <v>75000000</v>
      </c>
    </row>
    <row r="15" spans="2:5" ht="80.25" customHeight="1" x14ac:dyDescent="0.35">
      <c r="B15" s="124" t="s">
        <v>316</v>
      </c>
      <c r="C15" s="124"/>
      <c r="D15" s="124"/>
    </row>
  </sheetData>
  <mergeCells count="2">
    <mergeCell ref="B1:D1"/>
    <mergeCell ref="B15:D1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tabSelected="1" zoomScaleNormal="100" zoomScaleSheetLayoutView="70" zoomScalePageLayoutView="55" workbookViewId="0">
      <selection activeCell="C25" sqref="C25"/>
    </sheetView>
  </sheetViews>
  <sheetFormatPr defaultColWidth="9.1796875" defaultRowHeight="15.5" x14ac:dyDescent="0.35"/>
  <cols>
    <col min="1" max="1" width="2.7265625" style="7" customWidth="1"/>
    <col min="2" max="2" width="11" style="10" customWidth="1"/>
    <col min="3" max="3" width="87.453125" style="11" customWidth="1"/>
    <col min="4" max="4" width="24.26953125" style="12" customWidth="1"/>
    <col min="5" max="5" width="12.7265625" style="12" customWidth="1"/>
    <col min="6" max="6" width="21.81640625" style="1" bestFit="1" customWidth="1"/>
    <col min="7" max="7" width="28.26953125" style="13" customWidth="1"/>
    <col min="8" max="9" width="9.54296875" style="6" bestFit="1" customWidth="1"/>
    <col min="10" max="10" width="14.81640625" style="6" bestFit="1" customWidth="1"/>
    <col min="11" max="29" width="9.1796875" style="6"/>
    <col min="30" max="16384" width="9.1796875" style="7"/>
  </cols>
  <sheetData>
    <row r="1" spans="1:29" ht="15.75" customHeight="1" thickBot="1" x14ac:dyDescent="0.4">
      <c r="A1" s="3"/>
      <c r="B1" s="4"/>
      <c r="C1" s="21"/>
      <c r="D1" s="21"/>
      <c r="E1" s="21"/>
      <c r="F1" s="21"/>
      <c r="G1" s="5"/>
    </row>
    <row r="2" spans="1:29" s="8" customFormat="1" ht="96" customHeight="1" x14ac:dyDescent="0.35">
      <c r="B2" s="63" t="s">
        <v>188</v>
      </c>
      <c r="C2" s="64" t="s">
        <v>9</v>
      </c>
      <c r="D2" s="64" t="s">
        <v>10</v>
      </c>
      <c r="E2" s="64" t="s">
        <v>11</v>
      </c>
      <c r="F2" s="64" t="s">
        <v>12</v>
      </c>
      <c r="G2" s="65" t="s">
        <v>13</v>
      </c>
      <c r="H2" s="9"/>
      <c r="I2" s="9"/>
      <c r="J2" s="9"/>
      <c r="K2" s="9"/>
      <c r="L2" s="9"/>
      <c r="M2" s="9"/>
      <c r="N2" s="9"/>
      <c r="O2" s="9"/>
      <c r="P2" s="9"/>
      <c r="Q2" s="9"/>
      <c r="R2" s="9"/>
      <c r="S2" s="9"/>
      <c r="T2" s="9"/>
      <c r="U2" s="9"/>
      <c r="V2" s="9"/>
      <c r="W2" s="9"/>
      <c r="X2" s="9"/>
      <c r="Y2" s="9"/>
      <c r="Z2" s="9"/>
      <c r="AA2" s="9"/>
      <c r="AB2" s="9"/>
      <c r="AC2" s="9"/>
    </row>
    <row r="3" spans="1:29" ht="17.149999999999999" customHeight="1" x14ac:dyDescent="0.35">
      <c r="B3" s="66"/>
      <c r="C3" s="61" t="s">
        <v>15</v>
      </c>
      <c r="D3" s="54"/>
      <c r="E3" s="55"/>
      <c r="F3" s="56"/>
      <c r="G3" s="67"/>
      <c r="J3" s="9"/>
    </row>
    <row r="4" spans="1:29" ht="17.149999999999999" customHeight="1" x14ac:dyDescent="0.35">
      <c r="B4" s="68" t="s">
        <v>14</v>
      </c>
      <c r="C4" s="57" t="s">
        <v>16</v>
      </c>
      <c r="D4" s="15">
        <v>4800000</v>
      </c>
      <c r="E4" s="2">
        <v>0</v>
      </c>
      <c r="F4" s="29">
        <f t="shared" ref="F4:F30" si="0">D4*(1-E4)</f>
        <v>4800000</v>
      </c>
      <c r="G4" s="69"/>
      <c r="J4" s="9"/>
    </row>
    <row r="5" spans="1:29" ht="17.149999999999999" customHeight="1" x14ac:dyDescent="0.35">
      <c r="B5" s="68" t="s">
        <v>30</v>
      </c>
      <c r="C5" s="57" t="s">
        <v>17</v>
      </c>
      <c r="D5" s="15">
        <v>4200000.0000000009</v>
      </c>
      <c r="E5" s="2">
        <v>0</v>
      </c>
      <c r="F5" s="29">
        <f t="shared" si="0"/>
        <v>4200000.0000000009</v>
      </c>
      <c r="G5" s="69"/>
      <c r="J5" s="9"/>
    </row>
    <row r="6" spans="1:29" ht="17.149999999999999" customHeight="1" x14ac:dyDescent="0.35">
      <c r="B6" s="68" t="s">
        <v>189</v>
      </c>
      <c r="C6" s="57" t="s">
        <v>18</v>
      </c>
      <c r="D6" s="15">
        <v>10800000</v>
      </c>
      <c r="E6" s="2">
        <v>0</v>
      </c>
      <c r="F6" s="29">
        <f t="shared" si="0"/>
        <v>10800000</v>
      </c>
      <c r="G6" s="69"/>
      <c r="J6" s="9"/>
    </row>
    <row r="7" spans="1:29" ht="17.149999999999999" customHeight="1" x14ac:dyDescent="0.35">
      <c r="B7" s="68" t="s">
        <v>190</v>
      </c>
      <c r="C7" s="57" t="s">
        <v>19</v>
      </c>
      <c r="D7" s="15">
        <v>4800000</v>
      </c>
      <c r="E7" s="2">
        <v>0</v>
      </c>
      <c r="F7" s="29">
        <f t="shared" si="0"/>
        <v>4800000</v>
      </c>
      <c r="G7" s="69"/>
      <c r="J7" s="9"/>
    </row>
    <row r="8" spans="1:29" ht="17.149999999999999" customHeight="1" x14ac:dyDescent="0.35">
      <c r="B8" s="68" t="s">
        <v>191</v>
      </c>
      <c r="C8" s="57" t="s">
        <v>20</v>
      </c>
      <c r="D8" s="15">
        <v>4200000.0000000009</v>
      </c>
      <c r="E8" s="2">
        <v>0</v>
      </c>
      <c r="F8" s="29">
        <f t="shared" si="0"/>
        <v>4200000.0000000009</v>
      </c>
      <c r="G8" s="69"/>
      <c r="J8" s="9"/>
    </row>
    <row r="9" spans="1:29" ht="17.149999999999999" customHeight="1" x14ac:dyDescent="0.35">
      <c r="B9" s="68" t="s">
        <v>192</v>
      </c>
      <c r="C9" s="57" t="s">
        <v>21</v>
      </c>
      <c r="D9" s="15">
        <v>24000000</v>
      </c>
      <c r="E9" s="2">
        <v>0</v>
      </c>
      <c r="F9" s="29">
        <f t="shared" si="0"/>
        <v>24000000</v>
      </c>
      <c r="G9" s="69"/>
      <c r="J9" s="9"/>
    </row>
    <row r="10" spans="1:29" ht="17.149999999999999" customHeight="1" x14ac:dyDescent="0.35">
      <c r="B10" s="68" t="s">
        <v>193</v>
      </c>
      <c r="C10" s="57" t="s">
        <v>22</v>
      </c>
      <c r="D10" s="15">
        <v>600000</v>
      </c>
      <c r="E10" s="2">
        <v>0</v>
      </c>
      <c r="F10" s="29">
        <f t="shared" si="0"/>
        <v>600000</v>
      </c>
      <c r="G10" s="69"/>
      <c r="J10" s="9"/>
    </row>
    <row r="11" spans="1:29" ht="17.149999999999999" customHeight="1" x14ac:dyDescent="0.35">
      <c r="B11" s="68" t="s">
        <v>194</v>
      </c>
      <c r="C11" s="57" t="s">
        <v>23</v>
      </c>
      <c r="D11" s="15">
        <v>600000</v>
      </c>
      <c r="E11" s="2">
        <v>0</v>
      </c>
      <c r="F11" s="29">
        <f t="shared" si="0"/>
        <v>600000</v>
      </c>
      <c r="G11" s="69"/>
      <c r="J11" s="9"/>
    </row>
    <row r="12" spans="1:29" ht="17.149999999999999" customHeight="1" x14ac:dyDescent="0.35">
      <c r="B12" s="68" t="s">
        <v>195</v>
      </c>
      <c r="C12" s="57" t="s">
        <v>24</v>
      </c>
      <c r="D12" s="15">
        <v>600000</v>
      </c>
      <c r="E12" s="2">
        <v>0</v>
      </c>
      <c r="F12" s="29">
        <f t="shared" si="0"/>
        <v>600000</v>
      </c>
      <c r="G12" s="69"/>
      <c r="J12" s="9"/>
    </row>
    <row r="13" spans="1:29" ht="17.149999999999999" customHeight="1" x14ac:dyDescent="0.35">
      <c r="B13" s="68" t="s">
        <v>196</v>
      </c>
      <c r="C13" s="57" t="s">
        <v>25</v>
      </c>
      <c r="D13" s="15">
        <v>600000</v>
      </c>
      <c r="E13" s="2">
        <v>0</v>
      </c>
      <c r="F13" s="29">
        <f t="shared" si="0"/>
        <v>600000</v>
      </c>
      <c r="G13" s="69"/>
      <c r="J13" s="9"/>
    </row>
    <row r="14" spans="1:29" ht="17.149999999999999" customHeight="1" x14ac:dyDescent="0.35">
      <c r="B14" s="68" t="s">
        <v>197</v>
      </c>
      <c r="C14" s="57" t="s">
        <v>26</v>
      </c>
      <c r="D14" s="15">
        <v>600000</v>
      </c>
      <c r="E14" s="2">
        <v>0</v>
      </c>
      <c r="F14" s="29">
        <f t="shared" si="0"/>
        <v>600000</v>
      </c>
      <c r="G14" s="69"/>
      <c r="J14" s="9"/>
    </row>
    <row r="15" spans="1:29" ht="17.149999999999999" customHeight="1" x14ac:dyDescent="0.35">
      <c r="B15" s="68" t="s">
        <v>198</v>
      </c>
      <c r="C15" s="57" t="s">
        <v>27</v>
      </c>
      <c r="D15" s="15">
        <v>3000000</v>
      </c>
      <c r="E15" s="2">
        <v>0</v>
      </c>
      <c r="F15" s="29">
        <f t="shared" si="0"/>
        <v>3000000</v>
      </c>
      <c r="G15" s="69"/>
      <c r="J15" s="9"/>
    </row>
    <row r="16" spans="1:29" ht="17.149999999999999" customHeight="1" x14ac:dyDescent="0.35">
      <c r="B16" s="68" t="s">
        <v>199</v>
      </c>
      <c r="C16" s="57" t="s">
        <v>28</v>
      </c>
      <c r="D16" s="15">
        <v>600000</v>
      </c>
      <c r="E16" s="2">
        <v>0</v>
      </c>
      <c r="F16" s="29">
        <f t="shared" si="0"/>
        <v>600000</v>
      </c>
      <c r="G16" s="69"/>
      <c r="J16" s="9"/>
    </row>
    <row r="17" spans="2:10" ht="17.149999999999999" customHeight="1" x14ac:dyDescent="0.35">
      <c r="B17" s="68" t="s">
        <v>200</v>
      </c>
      <c r="C17" s="57" t="s">
        <v>29</v>
      </c>
      <c r="D17" s="15">
        <v>600000</v>
      </c>
      <c r="E17" s="2">
        <v>0</v>
      </c>
      <c r="F17" s="29">
        <f t="shared" si="0"/>
        <v>600000</v>
      </c>
      <c r="G17" s="69"/>
      <c r="J17" s="9"/>
    </row>
    <row r="18" spans="2:10" ht="17.149999999999999" customHeight="1" x14ac:dyDescent="0.35">
      <c r="B18" s="66"/>
      <c r="C18" s="61" t="s">
        <v>31</v>
      </c>
      <c r="D18" s="54"/>
      <c r="E18" s="55"/>
      <c r="F18" s="56"/>
      <c r="G18" s="70"/>
      <c r="J18" s="9"/>
    </row>
    <row r="19" spans="2:10" x14ac:dyDescent="0.35">
      <c r="B19" s="154" t="s">
        <v>201</v>
      </c>
      <c r="C19" s="155" t="s">
        <v>313</v>
      </c>
      <c r="D19" s="15">
        <v>1575000</v>
      </c>
      <c r="E19" s="2">
        <v>0</v>
      </c>
      <c r="F19" s="29">
        <f t="shared" si="0"/>
        <v>1575000</v>
      </c>
      <c r="G19" s="69"/>
      <c r="J19" s="9"/>
    </row>
    <row r="20" spans="2:10" x14ac:dyDescent="0.35">
      <c r="B20" s="154" t="s">
        <v>202</v>
      </c>
      <c r="C20" s="155" t="s">
        <v>312</v>
      </c>
      <c r="D20" s="15">
        <v>1575000</v>
      </c>
      <c r="E20" s="2">
        <v>0</v>
      </c>
      <c r="F20" s="29">
        <f t="shared" si="0"/>
        <v>1575000</v>
      </c>
      <c r="G20" s="69"/>
      <c r="J20" s="9"/>
    </row>
    <row r="21" spans="2:10" x14ac:dyDescent="0.35">
      <c r="B21" s="154" t="s">
        <v>203</v>
      </c>
      <c r="C21" s="155" t="s">
        <v>310</v>
      </c>
      <c r="D21" s="15">
        <v>1575000</v>
      </c>
      <c r="E21" s="2">
        <v>0</v>
      </c>
      <c r="F21" s="29">
        <f t="shared" si="0"/>
        <v>1575000</v>
      </c>
      <c r="G21" s="69"/>
      <c r="J21" s="9"/>
    </row>
    <row r="22" spans="2:10" x14ac:dyDescent="0.35">
      <c r="B22" s="154" t="s">
        <v>204</v>
      </c>
      <c r="C22" s="155" t="s">
        <v>311</v>
      </c>
      <c r="D22" s="15">
        <v>1575000</v>
      </c>
      <c r="E22" s="2">
        <v>0</v>
      </c>
      <c r="F22" s="29">
        <f t="shared" si="0"/>
        <v>1575000</v>
      </c>
      <c r="G22" s="69"/>
      <c r="J22" s="9"/>
    </row>
    <row r="23" spans="2:10" ht="17.149999999999999" customHeight="1" x14ac:dyDescent="0.35">
      <c r="B23" s="68" t="s">
        <v>205</v>
      </c>
      <c r="C23" s="57" t="s">
        <v>32</v>
      </c>
      <c r="D23" s="15">
        <v>1500000</v>
      </c>
      <c r="E23" s="2">
        <v>0</v>
      </c>
      <c r="F23" s="29">
        <f t="shared" si="0"/>
        <v>1500000</v>
      </c>
      <c r="G23" s="69"/>
      <c r="J23" s="9"/>
    </row>
    <row r="24" spans="2:10" ht="17.149999999999999" customHeight="1" x14ac:dyDescent="0.35">
      <c r="B24" s="68" t="s">
        <v>206</v>
      </c>
      <c r="C24" s="57" t="s">
        <v>33</v>
      </c>
      <c r="D24" s="15">
        <v>1500000</v>
      </c>
      <c r="E24" s="2">
        <v>0</v>
      </c>
      <c r="F24" s="29">
        <f t="shared" si="0"/>
        <v>1500000</v>
      </c>
      <c r="G24" s="69"/>
      <c r="J24" s="9"/>
    </row>
    <row r="25" spans="2:10" ht="17.149999999999999" customHeight="1" x14ac:dyDescent="0.35">
      <c r="B25" s="68" t="s">
        <v>207</v>
      </c>
      <c r="C25" s="57" t="s">
        <v>34</v>
      </c>
      <c r="D25" s="15">
        <v>3150000</v>
      </c>
      <c r="E25" s="2">
        <v>0</v>
      </c>
      <c r="F25" s="29">
        <f t="shared" si="0"/>
        <v>3150000</v>
      </c>
      <c r="G25" s="69"/>
      <c r="J25" s="9"/>
    </row>
    <row r="26" spans="2:10" ht="17.149999999999999" customHeight="1" x14ac:dyDescent="0.35">
      <c r="B26" s="68" t="s">
        <v>208</v>
      </c>
      <c r="C26" s="57" t="s">
        <v>35</v>
      </c>
      <c r="D26" s="15">
        <v>750000</v>
      </c>
      <c r="E26" s="2">
        <v>0</v>
      </c>
      <c r="F26" s="29">
        <f t="shared" si="0"/>
        <v>750000</v>
      </c>
      <c r="G26" s="69"/>
      <c r="J26" s="9"/>
    </row>
    <row r="27" spans="2:10" ht="17.149999999999999" customHeight="1" x14ac:dyDescent="0.35">
      <c r="B27" s="68" t="s">
        <v>209</v>
      </c>
      <c r="C27" s="57" t="s">
        <v>36</v>
      </c>
      <c r="D27" s="15">
        <v>750000</v>
      </c>
      <c r="E27" s="2">
        <v>0</v>
      </c>
      <c r="F27" s="29">
        <f t="shared" si="0"/>
        <v>750000</v>
      </c>
      <c r="G27" s="69"/>
      <c r="J27" s="9"/>
    </row>
    <row r="28" spans="2:10" ht="17.149999999999999" customHeight="1" x14ac:dyDescent="0.35">
      <c r="B28" s="68" t="s">
        <v>210</v>
      </c>
      <c r="C28" s="57" t="s">
        <v>37</v>
      </c>
      <c r="D28" s="15">
        <v>750000</v>
      </c>
      <c r="E28" s="2">
        <v>0</v>
      </c>
      <c r="F28" s="29">
        <f t="shared" si="0"/>
        <v>750000</v>
      </c>
      <c r="G28" s="69"/>
      <c r="J28" s="9"/>
    </row>
    <row r="29" spans="2:10" ht="19.5" customHeight="1" x14ac:dyDescent="0.35">
      <c r="B29" s="68" t="s">
        <v>314</v>
      </c>
      <c r="C29" s="57" t="s">
        <v>38</v>
      </c>
      <c r="D29" s="15">
        <v>150000</v>
      </c>
      <c r="E29" s="2">
        <v>0</v>
      </c>
      <c r="F29" s="29">
        <f t="shared" si="0"/>
        <v>150000</v>
      </c>
      <c r="G29" s="69"/>
      <c r="J29" s="9"/>
    </row>
    <row r="30" spans="2:10" ht="15.75" customHeight="1" x14ac:dyDescent="0.35">
      <c r="B30" s="68" t="s">
        <v>315</v>
      </c>
      <c r="C30" s="57" t="s">
        <v>39</v>
      </c>
      <c r="D30" s="15">
        <v>150000</v>
      </c>
      <c r="E30" s="2">
        <v>0</v>
      </c>
      <c r="F30" s="29">
        <f t="shared" si="0"/>
        <v>150000</v>
      </c>
      <c r="G30" s="69"/>
      <c r="J30" s="9"/>
    </row>
    <row r="31" spans="2:10" ht="29.15" customHeight="1" thickBot="1" x14ac:dyDescent="0.4">
      <c r="B31" s="125" t="s">
        <v>40</v>
      </c>
      <c r="C31" s="126"/>
      <c r="D31" s="126"/>
      <c r="E31" s="127"/>
      <c r="F31" s="71">
        <f>SUM(F3:F30)</f>
        <v>75000000</v>
      </c>
      <c r="G31" s="72"/>
    </row>
    <row r="33" spans="2:7" ht="53.25" customHeight="1" x14ac:dyDescent="0.35">
      <c r="B33" s="124" t="s">
        <v>41</v>
      </c>
      <c r="C33" s="124"/>
      <c r="D33" s="124"/>
      <c r="E33" s="124"/>
      <c r="F33" s="124"/>
      <c r="G33" s="124"/>
    </row>
  </sheetData>
  <mergeCells count="2">
    <mergeCell ref="B31:E31"/>
    <mergeCell ref="B33:G33"/>
  </mergeCells>
  <phoneticPr fontId="16" type="noConversion"/>
  <pageMargins left="0.70866141732283472" right="0.70866141732283472" top="0.74803149606299213" bottom="0.74803149606299213" header="0.31496062992125984" footer="0.31496062992125984"/>
  <pageSetup paperSize="9" scale="69" fitToHeight="0" orientation="landscape" verticalDpi="1200" r:id="rId1"/>
  <headerFooter>
    <oddHeader>&amp;L&amp;G&amp;CNATO UNCLASSIFIED</oddHeader>
  </headerFooter>
  <ignoredErrors>
    <ignoredError sqref="B4:B19 B20:B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topLeftCell="A16" workbookViewId="0">
      <selection activeCell="F18" sqref="F18"/>
    </sheetView>
  </sheetViews>
  <sheetFormatPr defaultColWidth="9.1796875" defaultRowHeight="15.5" x14ac:dyDescent="0.35"/>
  <cols>
    <col min="1" max="1" width="5.1796875" style="7" customWidth="1"/>
    <col min="2" max="2" width="14" style="10" customWidth="1"/>
    <col min="3" max="3" width="46.54296875" style="11" customWidth="1"/>
    <col min="4" max="4" width="18.1796875" style="11" customWidth="1"/>
    <col min="5" max="5" width="13.7265625" style="12" customWidth="1"/>
    <col min="6" max="6" width="24.54296875" style="1" customWidth="1"/>
    <col min="7" max="7" width="29.81640625" style="13" customWidth="1"/>
    <col min="8" max="8" width="27.54296875" style="13" customWidth="1"/>
    <col min="9" max="9" width="27.453125" style="13" customWidth="1"/>
    <col min="10" max="10" width="27" style="6" customWidth="1"/>
    <col min="11" max="11" width="30.54296875" style="6" customWidth="1"/>
    <col min="12" max="12" width="41.1796875" style="6" customWidth="1"/>
    <col min="13" max="13" width="25.81640625" style="6" customWidth="1"/>
    <col min="14" max="14" width="9.54296875" style="6" bestFit="1" customWidth="1"/>
    <col min="15" max="34" width="9.1796875" style="6"/>
    <col min="35" max="16384" width="9.1796875" style="7"/>
  </cols>
  <sheetData>
    <row r="1" spans="1:11" ht="16" thickBot="1" x14ac:dyDescent="0.4">
      <c r="A1" s="3"/>
      <c r="B1" s="4"/>
      <c r="C1" s="21"/>
      <c r="D1" s="21"/>
      <c r="E1" s="21"/>
      <c r="F1" s="21"/>
      <c r="G1" s="5"/>
      <c r="H1" s="5"/>
      <c r="I1" s="5"/>
    </row>
    <row r="2" spans="1:11" s="8" customFormat="1" ht="77.5" collapsed="1" x14ac:dyDescent="0.35">
      <c r="B2" s="73" t="s">
        <v>220</v>
      </c>
      <c r="C2" s="139" t="s">
        <v>212</v>
      </c>
      <c r="D2" s="139"/>
      <c r="E2" s="74" t="s">
        <v>43</v>
      </c>
      <c r="F2" s="92" t="s">
        <v>305</v>
      </c>
      <c r="G2" s="92" t="s">
        <v>308</v>
      </c>
      <c r="H2" s="92" t="s">
        <v>309</v>
      </c>
      <c r="I2" s="92" t="s">
        <v>306</v>
      </c>
      <c r="J2" s="92" t="s">
        <v>307</v>
      </c>
      <c r="K2" s="75" t="s">
        <v>13</v>
      </c>
    </row>
    <row r="3" spans="1:11" x14ac:dyDescent="0.35">
      <c r="B3" s="76" t="s">
        <v>42</v>
      </c>
      <c r="C3" s="128" t="s">
        <v>44</v>
      </c>
      <c r="D3" s="128"/>
      <c r="E3" s="140"/>
      <c r="F3" s="22"/>
      <c r="G3" s="62"/>
      <c r="H3" s="62"/>
      <c r="I3" s="62"/>
      <c r="J3" s="77"/>
      <c r="K3" s="78"/>
    </row>
    <row r="4" spans="1:11" x14ac:dyDescent="0.35">
      <c r="B4" s="76" t="s">
        <v>70</v>
      </c>
      <c r="C4" s="128" t="s">
        <v>45</v>
      </c>
      <c r="D4" s="128"/>
      <c r="E4" s="141"/>
      <c r="F4" s="22"/>
      <c r="G4" s="62"/>
      <c r="H4" s="62"/>
      <c r="I4" s="62"/>
      <c r="J4" s="77"/>
      <c r="K4" s="78"/>
    </row>
    <row r="5" spans="1:11" x14ac:dyDescent="0.35">
      <c r="B5" s="76" t="s">
        <v>79</v>
      </c>
      <c r="C5" s="128" t="s">
        <v>46</v>
      </c>
      <c r="D5" s="128"/>
      <c r="E5" s="141"/>
      <c r="F5" s="22"/>
      <c r="G5" s="62"/>
      <c r="H5" s="62"/>
      <c r="I5" s="62"/>
      <c r="J5" s="77"/>
      <c r="K5" s="78"/>
    </row>
    <row r="6" spans="1:11" x14ac:dyDescent="0.35">
      <c r="B6" s="76" t="s">
        <v>222</v>
      </c>
      <c r="C6" s="128" t="s">
        <v>47</v>
      </c>
      <c r="D6" s="128"/>
      <c r="E6" s="141"/>
      <c r="F6" s="22"/>
      <c r="G6" s="62"/>
      <c r="H6" s="62"/>
      <c r="I6" s="62"/>
      <c r="J6" s="77"/>
      <c r="K6" s="78"/>
    </row>
    <row r="7" spans="1:11" x14ac:dyDescent="0.35">
      <c r="B7" s="76" t="s">
        <v>223</v>
      </c>
      <c r="C7" s="128" t="s">
        <v>48</v>
      </c>
      <c r="D7" s="128"/>
      <c r="E7" s="141"/>
      <c r="F7" s="22"/>
      <c r="G7" s="62"/>
      <c r="H7" s="62"/>
      <c r="I7" s="62"/>
      <c r="J7" s="77"/>
      <c r="K7" s="78"/>
    </row>
    <row r="8" spans="1:11" x14ac:dyDescent="0.35">
      <c r="B8" s="76" t="s">
        <v>224</v>
      </c>
      <c r="C8" s="128" t="s">
        <v>49</v>
      </c>
      <c r="D8" s="128"/>
      <c r="E8" s="141"/>
      <c r="F8" s="22"/>
      <c r="G8" s="62"/>
      <c r="H8" s="62"/>
      <c r="I8" s="62"/>
      <c r="J8" s="77"/>
      <c r="K8" s="78"/>
    </row>
    <row r="9" spans="1:11" x14ac:dyDescent="0.35">
      <c r="B9" s="76" t="s">
        <v>225</v>
      </c>
      <c r="C9" s="128" t="s">
        <v>50</v>
      </c>
      <c r="D9" s="128"/>
      <c r="E9" s="141"/>
      <c r="F9" s="22"/>
      <c r="G9" s="62"/>
      <c r="H9" s="62"/>
      <c r="I9" s="62"/>
      <c r="J9" s="77"/>
      <c r="K9" s="78"/>
    </row>
    <row r="10" spans="1:11" x14ac:dyDescent="0.35">
      <c r="B10" s="76" t="s">
        <v>226</v>
      </c>
      <c r="C10" s="128" t="s">
        <v>51</v>
      </c>
      <c r="D10" s="128"/>
      <c r="E10" s="141"/>
      <c r="F10" s="22"/>
      <c r="G10" s="62"/>
      <c r="H10" s="62"/>
      <c r="I10" s="62"/>
      <c r="J10" s="77"/>
      <c r="K10" s="78"/>
    </row>
    <row r="11" spans="1:11" x14ac:dyDescent="0.35">
      <c r="B11" s="76" t="s">
        <v>227</v>
      </c>
      <c r="C11" s="128" t="s">
        <v>52</v>
      </c>
      <c r="D11" s="128"/>
      <c r="E11" s="141"/>
      <c r="F11" s="22"/>
      <c r="G11" s="62"/>
      <c r="H11" s="62"/>
      <c r="I11" s="62"/>
      <c r="J11" s="77"/>
      <c r="K11" s="78"/>
    </row>
    <row r="12" spans="1:11" x14ac:dyDescent="0.35">
      <c r="B12" s="76" t="s">
        <v>228</v>
      </c>
      <c r="C12" s="128" t="s">
        <v>53</v>
      </c>
      <c r="D12" s="128"/>
      <c r="E12" s="141"/>
      <c r="F12" s="22"/>
      <c r="G12" s="62"/>
      <c r="H12" s="62"/>
      <c r="I12" s="62"/>
      <c r="J12" s="77"/>
      <c r="K12" s="78"/>
    </row>
    <row r="13" spans="1:11" x14ac:dyDescent="0.35">
      <c r="B13" s="76" t="s">
        <v>229</v>
      </c>
      <c r="C13" s="128" t="s">
        <v>54</v>
      </c>
      <c r="D13" s="128"/>
      <c r="E13" s="141"/>
      <c r="F13" s="22"/>
      <c r="G13" s="62"/>
      <c r="H13" s="62"/>
      <c r="I13" s="62"/>
      <c r="J13" s="77"/>
      <c r="K13" s="78"/>
    </row>
    <row r="14" spans="1:11" x14ac:dyDescent="0.35">
      <c r="B14" s="76" t="s">
        <v>230</v>
      </c>
      <c r="C14" s="128" t="s">
        <v>55</v>
      </c>
      <c r="D14" s="128"/>
      <c r="E14" s="141"/>
      <c r="F14" s="22"/>
      <c r="G14" s="62"/>
      <c r="H14" s="62"/>
      <c r="I14" s="62"/>
      <c r="J14" s="77"/>
      <c r="K14" s="78"/>
    </row>
    <row r="15" spans="1:11" x14ac:dyDescent="0.35">
      <c r="B15" s="76" t="s">
        <v>231</v>
      </c>
      <c r="C15" s="128" t="s">
        <v>56</v>
      </c>
      <c r="D15" s="128"/>
      <c r="E15" s="141"/>
      <c r="F15" s="22"/>
      <c r="G15" s="62"/>
      <c r="H15" s="62"/>
      <c r="I15" s="62"/>
      <c r="J15" s="77"/>
      <c r="K15" s="78"/>
    </row>
    <row r="16" spans="1:11" x14ac:dyDescent="0.35">
      <c r="B16" s="76" t="s">
        <v>232</v>
      </c>
      <c r="C16" s="128" t="s">
        <v>57</v>
      </c>
      <c r="D16" s="128"/>
      <c r="E16" s="141"/>
      <c r="F16" s="22"/>
      <c r="G16" s="62"/>
      <c r="H16" s="62"/>
      <c r="I16" s="62"/>
      <c r="J16" s="77"/>
      <c r="K16" s="78"/>
    </row>
    <row r="17" spans="2:12" x14ac:dyDescent="0.35">
      <c r="B17" s="76" t="s">
        <v>233</v>
      </c>
      <c r="C17" s="128" t="s">
        <v>58</v>
      </c>
      <c r="D17" s="128"/>
      <c r="E17" s="141"/>
      <c r="F17" s="22"/>
      <c r="G17" s="62"/>
      <c r="H17" s="62"/>
      <c r="I17" s="62"/>
      <c r="J17" s="77"/>
      <c r="K17" s="78"/>
    </row>
    <row r="18" spans="2:12" x14ac:dyDescent="0.35">
      <c r="B18" s="76" t="s">
        <v>234</v>
      </c>
      <c r="C18" s="128" t="s">
        <v>59</v>
      </c>
      <c r="D18" s="128"/>
      <c r="E18" s="141"/>
      <c r="F18" s="22"/>
      <c r="G18" s="62"/>
      <c r="H18" s="62"/>
      <c r="I18" s="62"/>
      <c r="J18" s="77"/>
      <c r="K18" s="78"/>
    </row>
    <row r="19" spans="2:12" x14ac:dyDescent="0.35">
      <c r="B19" s="76" t="s">
        <v>235</v>
      </c>
      <c r="C19" s="128" t="s">
        <v>60</v>
      </c>
      <c r="D19" s="128"/>
      <c r="E19" s="141"/>
      <c r="F19" s="22"/>
      <c r="G19" s="62"/>
      <c r="H19" s="62"/>
      <c r="I19" s="62"/>
      <c r="J19" s="77"/>
      <c r="K19" s="78"/>
    </row>
    <row r="20" spans="2:12" x14ac:dyDescent="0.35">
      <c r="B20" s="76" t="s">
        <v>236</v>
      </c>
      <c r="C20" s="128" t="s">
        <v>61</v>
      </c>
      <c r="D20" s="128"/>
      <c r="E20" s="141"/>
      <c r="F20" s="22"/>
      <c r="G20" s="62"/>
      <c r="H20" s="62"/>
      <c r="I20" s="62"/>
      <c r="J20" s="77"/>
      <c r="K20" s="78"/>
    </row>
    <row r="21" spans="2:12" x14ac:dyDescent="0.35">
      <c r="B21" s="76" t="s">
        <v>237</v>
      </c>
      <c r="C21" s="128" t="s">
        <v>62</v>
      </c>
      <c r="D21" s="128"/>
      <c r="E21" s="141"/>
      <c r="F21" s="22"/>
      <c r="G21" s="62"/>
      <c r="H21" s="62"/>
      <c r="I21" s="62"/>
      <c r="J21" s="77"/>
      <c r="K21" s="78"/>
    </row>
    <row r="22" spans="2:12" x14ac:dyDescent="0.35">
      <c r="B22" s="76" t="s">
        <v>238</v>
      </c>
      <c r="C22" s="128" t="s">
        <v>63</v>
      </c>
      <c r="D22" s="128"/>
      <c r="E22" s="141"/>
      <c r="F22" s="22"/>
      <c r="G22" s="62"/>
      <c r="H22" s="62"/>
      <c r="I22" s="62"/>
      <c r="J22" s="77"/>
      <c r="K22" s="78"/>
    </row>
    <row r="23" spans="2:12" x14ac:dyDescent="0.35">
      <c r="B23" s="76" t="s">
        <v>239</v>
      </c>
      <c r="C23" s="128" t="s">
        <v>64</v>
      </c>
      <c r="D23" s="128"/>
      <c r="E23" s="141"/>
      <c r="F23" s="22"/>
      <c r="G23" s="62"/>
      <c r="H23" s="62"/>
      <c r="I23" s="62"/>
      <c r="J23" s="77"/>
      <c r="K23" s="78"/>
    </row>
    <row r="24" spans="2:12" x14ac:dyDescent="0.35">
      <c r="B24" s="76" t="s">
        <v>240</v>
      </c>
      <c r="C24" s="128" t="s">
        <v>65</v>
      </c>
      <c r="D24" s="128"/>
      <c r="E24" s="141"/>
      <c r="F24" s="22"/>
      <c r="G24" s="62"/>
      <c r="H24" s="62"/>
      <c r="I24" s="62"/>
      <c r="J24" s="77"/>
      <c r="K24" s="78"/>
    </row>
    <row r="25" spans="2:12" x14ac:dyDescent="0.35">
      <c r="B25" s="76" t="s">
        <v>241</v>
      </c>
      <c r="C25" s="128" t="s">
        <v>66</v>
      </c>
      <c r="D25" s="128"/>
      <c r="E25" s="141"/>
      <c r="F25" s="22"/>
      <c r="G25" s="62"/>
      <c r="H25" s="62"/>
      <c r="I25" s="62"/>
      <c r="J25" s="77"/>
      <c r="K25" s="78"/>
    </row>
    <row r="26" spans="2:12" x14ac:dyDescent="0.35">
      <c r="B26" s="76" t="s">
        <v>242</v>
      </c>
      <c r="C26" s="128" t="s">
        <v>67</v>
      </c>
      <c r="D26" s="128"/>
      <c r="E26" s="141"/>
      <c r="F26" s="22"/>
      <c r="G26" s="62"/>
      <c r="H26" s="62"/>
      <c r="I26" s="62"/>
      <c r="J26" s="77"/>
      <c r="K26" s="78"/>
    </row>
    <row r="27" spans="2:12" x14ac:dyDescent="0.35">
      <c r="B27" s="76" t="s">
        <v>243</v>
      </c>
      <c r="C27" s="128" t="s">
        <v>68</v>
      </c>
      <c r="D27" s="128"/>
      <c r="E27" s="141"/>
      <c r="F27" s="22"/>
      <c r="G27" s="62"/>
      <c r="H27" s="62"/>
      <c r="I27" s="62"/>
      <c r="J27" s="77"/>
      <c r="K27" s="78"/>
    </row>
    <row r="28" spans="2:12" x14ac:dyDescent="0.35">
      <c r="B28" s="76" t="s">
        <v>244</v>
      </c>
      <c r="C28" s="128" t="s">
        <v>69</v>
      </c>
      <c r="D28" s="128"/>
      <c r="E28" s="141"/>
      <c r="F28" s="22"/>
      <c r="G28" s="62"/>
      <c r="H28" s="62"/>
      <c r="I28" s="62"/>
      <c r="J28" s="77"/>
      <c r="K28" s="78"/>
    </row>
    <row r="29" spans="2:12" x14ac:dyDescent="0.35">
      <c r="B29" s="130" t="s">
        <v>221</v>
      </c>
      <c r="C29" s="131"/>
      <c r="D29" s="131"/>
      <c r="E29" s="141"/>
      <c r="F29" s="79">
        <f>SUM(F3:F28)</f>
        <v>0</v>
      </c>
      <c r="G29" s="79">
        <f>SUM(G3:G28)</f>
        <v>0</v>
      </c>
      <c r="H29" s="79">
        <f>SUM(H3:H28)</f>
        <v>0</v>
      </c>
      <c r="I29" s="79">
        <f>SUM(I3:I28)</f>
        <v>0</v>
      </c>
      <c r="J29" s="80">
        <f>SUM(J3:J28)</f>
        <v>0</v>
      </c>
      <c r="K29" s="134"/>
      <c r="L29" s="7"/>
    </row>
    <row r="30" spans="2:12" ht="16" thickBot="1" x14ac:dyDescent="0.4">
      <c r="B30" s="132"/>
      <c r="C30" s="133"/>
      <c r="D30" s="133"/>
      <c r="E30" s="142"/>
      <c r="F30" s="136">
        <f>SUM(F29:J29)</f>
        <v>0</v>
      </c>
      <c r="G30" s="136"/>
      <c r="H30" s="136"/>
      <c r="I30" s="136"/>
      <c r="J30" s="136"/>
      <c r="K30" s="135"/>
    </row>
    <row r="31" spans="2:12" ht="13" x14ac:dyDescent="0.35">
      <c r="B31" s="7"/>
      <c r="C31" s="7"/>
      <c r="D31" s="7"/>
      <c r="E31" s="7"/>
      <c r="F31" s="7"/>
      <c r="G31" s="7"/>
      <c r="H31" s="7"/>
      <c r="I31" s="7"/>
      <c r="J31" s="7"/>
    </row>
    <row r="32" spans="2:12" ht="18.5" x14ac:dyDescent="0.35">
      <c r="B32" s="137" t="s">
        <v>80</v>
      </c>
      <c r="C32" s="137"/>
      <c r="D32" s="137"/>
      <c r="E32" s="137"/>
      <c r="F32" s="137"/>
      <c r="G32" s="137"/>
      <c r="H32" s="137"/>
      <c r="I32" s="137"/>
      <c r="J32" s="137"/>
      <c r="K32" s="137"/>
    </row>
    <row r="33" spans="2:11" ht="69" customHeight="1" x14ac:dyDescent="0.35">
      <c r="B33" s="138" t="s">
        <v>245</v>
      </c>
      <c r="C33" s="138"/>
      <c r="D33" s="138"/>
      <c r="E33" s="138"/>
      <c r="F33" s="138"/>
      <c r="G33" s="138"/>
      <c r="H33" s="138"/>
      <c r="I33" s="138"/>
      <c r="J33" s="138"/>
      <c r="K33" s="138"/>
    </row>
    <row r="34" spans="2:11" ht="38.25" customHeight="1" x14ac:dyDescent="0.35">
      <c r="B34" s="20" t="s">
        <v>81</v>
      </c>
      <c r="C34" s="129" t="s">
        <v>213</v>
      </c>
      <c r="D34" s="129"/>
      <c r="E34" s="129"/>
      <c r="F34" s="129"/>
      <c r="G34" s="129"/>
      <c r="H34" s="129"/>
      <c r="I34" s="129"/>
      <c r="J34" s="129"/>
      <c r="K34" s="129"/>
    </row>
    <row r="35" spans="2:11" x14ac:dyDescent="0.35">
      <c r="E35" s="1"/>
      <c r="G35" s="1"/>
      <c r="H35" s="1"/>
      <c r="I35" s="1"/>
    </row>
    <row r="36" spans="2:11" x14ac:dyDescent="0.35">
      <c r="E36" s="1"/>
      <c r="G36" s="1"/>
      <c r="H36" s="1"/>
      <c r="I36" s="1"/>
    </row>
  </sheetData>
  <mergeCells count="34">
    <mergeCell ref="C2:D2"/>
    <mergeCell ref="C3:D3"/>
    <mergeCell ref="E3:E30"/>
    <mergeCell ref="C4:D4"/>
    <mergeCell ref="C5:D5"/>
    <mergeCell ref="C6:D6"/>
    <mergeCell ref="C7:D7"/>
    <mergeCell ref="C8:D8"/>
    <mergeCell ref="C9:D9"/>
    <mergeCell ref="C10:D10"/>
    <mergeCell ref="C22:D22"/>
    <mergeCell ref="C11:D11"/>
    <mergeCell ref="C12:D12"/>
    <mergeCell ref="C13:D13"/>
    <mergeCell ref="C14:D14"/>
    <mergeCell ref="C15:D15"/>
    <mergeCell ref="C16:D16"/>
    <mergeCell ref="C17:D17"/>
    <mergeCell ref="C18:D18"/>
    <mergeCell ref="C19:D19"/>
    <mergeCell ref="C20:D20"/>
    <mergeCell ref="C21:D21"/>
    <mergeCell ref="C34:K34"/>
    <mergeCell ref="C23:D23"/>
    <mergeCell ref="C24:D24"/>
    <mergeCell ref="C25:D25"/>
    <mergeCell ref="C26:D26"/>
    <mergeCell ref="C27:D27"/>
    <mergeCell ref="C28:D28"/>
    <mergeCell ref="B29:D30"/>
    <mergeCell ref="K29:K30"/>
    <mergeCell ref="F30:J30"/>
    <mergeCell ref="B32:K32"/>
    <mergeCell ref="B33:K3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'C:\Users\Michail.Bozoudis\Desktop\[IFB-CO-115760-e-FIT_Schedule A_Bidding Sheets Draft AMD 1_MBo.xlsx]currencies list'!#REF!</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workbookViewId="0">
      <selection activeCell="I13" sqref="I13"/>
    </sheetView>
  </sheetViews>
  <sheetFormatPr defaultColWidth="9.1796875" defaultRowHeight="15.5" x14ac:dyDescent="0.35"/>
  <cols>
    <col min="1" max="1" width="4.26953125" style="7" customWidth="1"/>
    <col min="2" max="2" width="11" style="10" customWidth="1"/>
    <col min="3" max="3" width="46.54296875" style="11" customWidth="1"/>
    <col min="4" max="4" width="18.1796875" style="11" customWidth="1"/>
    <col min="5" max="5" width="21" style="12" customWidth="1"/>
    <col min="6" max="6" width="15.453125" style="12" customWidth="1"/>
    <col min="7" max="7" width="15.81640625" style="1" customWidth="1"/>
    <col min="8" max="8" width="26.54296875" style="13" customWidth="1"/>
    <col min="9" max="10" width="15.81640625" style="13" customWidth="1"/>
    <col min="11" max="11" width="14.81640625" style="6" customWidth="1"/>
    <col min="12" max="12" width="12.26953125" style="6" bestFit="1" customWidth="1"/>
    <col min="13" max="13" width="41.1796875" style="6" customWidth="1"/>
    <col min="14" max="14" width="25.81640625" style="6" customWidth="1"/>
    <col min="15" max="15" width="9.54296875" style="6" bestFit="1" customWidth="1"/>
    <col min="16" max="35" width="9.1796875" style="6"/>
    <col min="36" max="16384" width="9.1796875" style="7"/>
  </cols>
  <sheetData>
    <row r="1" spans="1:35" ht="16" thickBot="1" x14ac:dyDescent="0.4"/>
    <row r="2" spans="1:35" ht="77.5" x14ac:dyDescent="0.35">
      <c r="B2" s="73" t="s">
        <v>211</v>
      </c>
      <c r="C2" s="81" t="s">
        <v>214</v>
      </c>
      <c r="D2" s="82" t="s">
        <v>71</v>
      </c>
      <c r="E2" s="83" t="s">
        <v>72</v>
      </c>
      <c r="F2" s="83" t="s">
        <v>73</v>
      </c>
      <c r="G2" s="84" t="s">
        <v>74</v>
      </c>
      <c r="H2" s="75" t="s">
        <v>13</v>
      </c>
      <c r="I2" s="7"/>
      <c r="J2" s="7"/>
    </row>
    <row r="3" spans="1:35" s="19" customFormat="1" x14ac:dyDescent="0.35">
      <c r="A3" s="6"/>
      <c r="B3" s="85" t="s">
        <v>87</v>
      </c>
      <c r="C3" s="25" t="s">
        <v>75</v>
      </c>
      <c r="D3" s="60">
        <f>0.01*'CLIN 1-GPL disc. price'!F31</f>
        <v>750000</v>
      </c>
      <c r="E3" s="27">
        <v>0</v>
      </c>
      <c r="F3" s="26">
        <v>0</v>
      </c>
      <c r="G3" s="86">
        <f>D3*F3</f>
        <v>0</v>
      </c>
      <c r="H3" s="78"/>
      <c r="I3" s="7"/>
      <c r="J3" s="7"/>
      <c r="K3" s="6"/>
      <c r="L3" s="6"/>
      <c r="M3" s="6"/>
      <c r="N3" s="6"/>
      <c r="O3" s="6"/>
      <c r="P3" s="6"/>
      <c r="Q3" s="6"/>
      <c r="R3" s="6"/>
      <c r="S3" s="6"/>
      <c r="T3" s="6"/>
      <c r="U3" s="6"/>
      <c r="V3" s="6"/>
      <c r="W3" s="6"/>
      <c r="X3" s="6"/>
      <c r="Y3" s="6"/>
      <c r="Z3" s="6"/>
      <c r="AA3" s="6"/>
      <c r="AB3" s="6"/>
      <c r="AC3" s="6"/>
      <c r="AD3" s="6"/>
      <c r="AE3" s="6"/>
      <c r="AF3" s="6"/>
      <c r="AG3" s="6"/>
      <c r="AH3" s="6"/>
      <c r="AI3" s="6"/>
    </row>
    <row r="4" spans="1:35" s="19" customFormat="1" x14ac:dyDescent="0.35">
      <c r="A4" s="6"/>
      <c r="B4" s="85" t="s">
        <v>89</v>
      </c>
      <c r="C4" s="25" t="s">
        <v>76</v>
      </c>
      <c r="D4" s="60">
        <f>0.1*'CLIN 1-GPL disc. price'!F31</f>
        <v>7500000</v>
      </c>
      <c r="E4" s="27">
        <v>0</v>
      </c>
      <c r="F4" s="26">
        <v>0</v>
      </c>
      <c r="G4" s="86">
        <f>D4*F4</f>
        <v>0</v>
      </c>
      <c r="H4" s="78"/>
      <c r="I4" s="7"/>
      <c r="J4" s="7"/>
      <c r="K4" s="6"/>
      <c r="L4" s="6"/>
      <c r="M4" s="6"/>
      <c r="N4" s="6"/>
      <c r="O4" s="6"/>
      <c r="P4" s="6"/>
      <c r="Q4" s="6"/>
      <c r="R4" s="6"/>
      <c r="S4" s="6"/>
      <c r="T4" s="6"/>
      <c r="U4" s="6"/>
      <c r="V4" s="6"/>
      <c r="W4" s="6"/>
      <c r="X4" s="6"/>
      <c r="Y4" s="6"/>
      <c r="Z4" s="6"/>
      <c r="AA4" s="6"/>
      <c r="AB4" s="6"/>
      <c r="AC4" s="6"/>
      <c r="AD4" s="6"/>
      <c r="AE4" s="6"/>
      <c r="AF4" s="6"/>
      <c r="AG4" s="6"/>
      <c r="AH4" s="6"/>
      <c r="AI4" s="6"/>
    </row>
    <row r="5" spans="1:35" s="19" customFormat="1" x14ac:dyDescent="0.35">
      <c r="A5" s="6"/>
      <c r="B5" s="85" t="s">
        <v>91</v>
      </c>
      <c r="C5" s="25" t="s">
        <v>77</v>
      </c>
      <c r="D5" s="60">
        <f>0.01*'CLIN 1-GPL disc. price'!F31</f>
        <v>750000</v>
      </c>
      <c r="E5" s="27">
        <v>0</v>
      </c>
      <c r="F5" s="26">
        <v>0</v>
      </c>
      <c r="G5" s="86">
        <f>D5*F5</f>
        <v>0</v>
      </c>
      <c r="H5" s="78"/>
      <c r="I5" s="7"/>
      <c r="J5" s="7"/>
      <c r="K5" s="6"/>
      <c r="L5" s="6"/>
      <c r="M5" s="6"/>
      <c r="N5" s="6"/>
      <c r="O5" s="6"/>
      <c r="P5" s="6"/>
      <c r="Q5" s="6"/>
      <c r="R5" s="6"/>
      <c r="S5" s="6"/>
      <c r="T5" s="6"/>
      <c r="U5" s="6"/>
      <c r="V5" s="6"/>
      <c r="W5" s="6"/>
      <c r="X5" s="6"/>
      <c r="Y5" s="6"/>
      <c r="Z5" s="6"/>
      <c r="AA5" s="6"/>
      <c r="AB5" s="6"/>
      <c r="AC5" s="6"/>
      <c r="AD5" s="6"/>
      <c r="AE5" s="6"/>
      <c r="AF5" s="6"/>
      <c r="AG5" s="6"/>
      <c r="AH5" s="6"/>
      <c r="AI5" s="6"/>
    </row>
    <row r="6" spans="1:35" s="19" customFormat="1" x14ac:dyDescent="0.35">
      <c r="A6" s="6"/>
      <c r="B6" s="85" t="s">
        <v>93</v>
      </c>
      <c r="C6" s="25" t="s">
        <v>78</v>
      </c>
      <c r="D6" s="60">
        <f>0.88*'CLIN 1-GPL disc. price'!F31</f>
        <v>66000000</v>
      </c>
      <c r="E6" s="27">
        <v>0</v>
      </c>
      <c r="F6" s="26">
        <v>0</v>
      </c>
      <c r="G6" s="86">
        <f>D6*F6</f>
        <v>0</v>
      </c>
      <c r="H6" s="78"/>
      <c r="I6" s="7"/>
      <c r="J6" s="7"/>
      <c r="K6" s="6"/>
      <c r="L6" s="6"/>
      <c r="M6" s="6"/>
      <c r="N6" s="6"/>
      <c r="O6" s="6"/>
      <c r="P6" s="6"/>
      <c r="Q6" s="6"/>
      <c r="R6" s="6"/>
      <c r="S6" s="6"/>
      <c r="T6" s="6"/>
      <c r="U6" s="6"/>
      <c r="V6" s="6"/>
      <c r="W6" s="6"/>
      <c r="X6" s="6"/>
      <c r="Y6" s="6"/>
      <c r="Z6" s="6"/>
      <c r="AA6" s="6"/>
      <c r="AB6" s="6"/>
      <c r="AC6" s="6"/>
      <c r="AD6" s="6"/>
      <c r="AE6" s="6"/>
      <c r="AF6" s="6"/>
      <c r="AG6" s="6"/>
      <c r="AH6" s="6"/>
      <c r="AI6" s="6"/>
    </row>
    <row r="7" spans="1:35" s="19" customFormat="1" ht="16" thickBot="1" x14ac:dyDescent="0.4">
      <c r="A7" s="6"/>
      <c r="B7" s="132" t="s">
        <v>219</v>
      </c>
      <c r="C7" s="133"/>
      <c r="D7" s="133"/>
      <c r="E7" s="133"/>
      <c r="F7" s="133"/>
      <c r="G7" s="87">
        <f>SUM(G3:G6)</f>
        <v>0</v>
      </c>
      <c r="H7" s="88"/>
      <c r="I7" s="6"/>
      <c r="J7" s="6"/>
      <c r="K7" s="6"/>
      <c r="L7" s="6"/>
      <c r="M7" s="6"/>
      <c r="N7" s="6"/>
      <c r="O7" s="6"/>
      <c r="P7" s="6"/>
      <c r="Q7" s="6"/>
      <c r="R7" s="6"/>
      <c r="S7" s="6"/>
      <c r="T7" s="6"/>
      <c r="U7" s="6"/>
      <c r="V7" s="6"/>
      <c r="W7" s="6"/>
      <c r="X7" s="6"/>
      <c r="Y7" s="6"/>
      <c r="Z7" s="6"/>
      <c r="AA7" s="6"/>
      <c r="AB7" s="6"/>
      <c r="AC7" s="6"/>
      <c r="AD7" s="6"/>
      <c r="AE7" s="6"/>
      <c r="AF7" s="6"/>
      <c r="AG7" s="6"/>
      <c r="AH7" s="6"/>
      <c r="AI7" s="6"/>
    </row>
    <row r="8" spans="1:35" s="19" customFormat="1" ht="13" x14ac:dyDescent="0.3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8.5" x14ac:dyDescent="0.35">
      <c r="B9" s="137" t="s">
        <v>80</v>
      </c>
      <c r="C9" s="137"/>
      <c r="D9" s="137"/>
      <c r="E9" s="137"/>
      <c r="F9" s="137"/>
      <c r="G9" s="137"/>
      <c r="H9" s="137"/>
      <c r="I9" s="1"/>
      <c r="J9" s="1"/>
    </row>
    <row r="10" spans="1:35" ht="51.75" customHeight="1" x14ac:dyDescent="0.35">
      <c r="B10" s="138" t="s">
        <v>215</v>
      </c>
      <c r="C10" s="138"/>
      <c r="D10" s="138"/>
      <c r="E10" s="138"/>
      <c r="F10" s="138"/>
      <c r="G10" s="138"/>
      <c r="H10" s="138"/>
      <c r="I10" s="1"/>
      <c r="J10" s="1"/>
    </row>
    <row r="11" spans="1:35" ht="91" customHeight="1" x14ac:dyDescent="0.35">
      <c r="B11" s="143" t="s">
        <v>324</v>
      </c>
      <c r="C11" s="144"/>
      <c r="D11" s="144"/>
      <c r="E11" s="144"/>
      <c r="F11" s="144"/>
      <c r="G11" s="144"/>
      <c r="H11" s="145"/>
      <c r="I11" s="1"/>
      <c r="J11" s="1"/>
    </row>
    <row r="12" spans="1:35" ht="39.75" customHeight="1" x14ac:dyDescent="0.35">
      <c r="B12" s="20" t="s">
        <v>81</v>
      </c>
      <c r="C12" s="129" t="s">
        <v>82</v>
      </c>
      <c r="D12" s="129"/>
      <c r="E12" s="129"/>
      <c r="F12" s="129"/>
      <c r="G12" s="129"/>
      <c r="H12" s="129"/>
      <c r="I12" s="1"/>
      <c r="J12" s="1"/>
    </row>
    <row r="13" spans="1:35" x14ac:dyDescent="0.35">
      <c r="F13" s="1"/>
      <c r="H13" s="1"/>
      <c r="I13" s="1"/>
      <c r="J13" s="1"/>
    </row>
    <row r="14" spans="1:35" x14ac:dyDescent="0.35">
      <c r="F14" s="1"/>
      <c r="H14" s="1"/>
      <c r="I14" s="1"/>
      <c r="J14" s="1"/>
    </row>
  </sheetData>
  <mergeCells count="5">
    <mergeCell ref="B7:F7"/>
    <mergeCell ref="B9:H9"/>
    <mergeCell ref="B10:H10"/>
    <mergeCell ref="C12:H12"/>
    <mergeCell ref="B11:H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71"/>
  <sheetViews>
    <sheetView zoomScale="80" zoomScaleNormal="80" workbookViewId="0">
      <selection activeCell="L13" sqref="L13"/>
    </sheetView>
  </sheetViews>
  <sheetFormatPr defaultColWidth="9.1796875" defaultRowHeight="15.5" x14ac:dyDescent="0.35"/>
  <cols>
    <col min="1" max="1" width="3.81640625" style="7" customWidth="1"/>
    <col min="2" max="2" width="13.1796875" style="10" customWidth="1"/>
    <col min="3" max="3" width="95" style="11" customWidth="1"/>
    <col min="4" max="4" width="11.7265625" style="11" customWidth="1"/>
    <col min="5" max="5" width="21.54296875" style="12" customWidth="1"/>
    <col min="6" max="6" width="18.7265625" style="12" customWidth="1"/>
    <col min="7" max="7" width="22" style="12" customWidth="1"/>
    <col min="8" max="8" width="21.1796875" style="16" customWidth="1"/>
    <col min="9" max="9" width="21.1796875" style="1" customWidth="1"/>
    <col min="10" max="10" width="21.1796875" style="17" customWidth="1"/>
    <col min="11" max="12" width="21.81640625" style="13" customWidth="1"/>
    <col min="13" max="13" width="21.81640625" style="14" customWidth="1"/>
    <col min="14" max="14" width="14.81640625" style="6" customWidth="1"/>
    <col min="15" max="15" width="12.26953125" style="6" bestFit="1" customWidth="1"/>
    <col min="16" max="16" width="9.1796875" style="6"/>
    <col min="17" max="18" width="9.54296875" style="6" bestFit="1" customWidth="1"/>
    <col min="19" max="38" width="9.1796875" style="6"/>
    <col min="39" max="16384" width="9.1796875" style="7"/>
  </cols>
  <sheetData>
    <row r="1" spans="2:13" ht="16" thickBot="1" x14ac:dyDescent="0.4">
      <c r="H1" s="1"/>
      <c r="J1" s="1"/>
      <c r="K1" s="1"/>
      <c r="L1" s="1"/>
      <c r="M1" s="1"/>
    </row>
    <row r="2" spans="2:13" ht="77.150000000000006" customHeight="1" x14ac:dyDescent="0.35">
      <c r="B2" s="89" t="s">
        <v>216</v>
      </c>
      <c r="C2" s="90" t="s">
        <v>83</v>
      </c>
      <c r="D2" s="113" t="s">
        <v>320</v>
      </c>
      <c r="E2" s="104" t="s">
        <v>318</v>
      </c>
      <c r="F2" s="104" t="s">
        <v>317</v>
      </c>
      <c r="G2" s="104" t="s">
        <v>319</v>
      </c>
      <c r="H2" s="90" t="s">
        <v>84</v>
      </c>
      <c r="I2" s="90" t="s">
        <v>85</v>
      </c>
      <c r="J2" s="90" t="s">
        <v>86</v>
      </c>
      <c r="K2" s="110" t="s">
        <v>13</v>
      </c>
      <c r="L2" s="1"/>
      <c r="M2" s="1"/>
    </row>
    <row r="3" spans="2:13" ht="15.75" customHeight="1" x14ac:dyDescent="0.35">
      <c r="B3" s="91" t="s">
        <v>217</v>
      </c>
      <c r="C3" s="18" t="s">
        <v>88</v>
      </c>
      <c r="D3" s="112">
        <v>2</v>
      </c>
      <c r="E3" s="105">
        <f>2*3000</f>
        <v>6000</v>
      </c>
      <c r="F3" s="102">
        <v>0</v>
      </c>
      <c r="G3" s="106">
        <f>E3*F3</f>
        <v>0</v>
      </c>
      <c r="H3" s="28"/>
      <c r="I3" s="28"/>
      <c r="J3" s="28"/>
      <c r="K3" s="78"/>
      <c r="L3" s="1"/>
      <c r="M3" s="1"/>
    </row>
    <row r="4" spans="2:13" x14ac:dyDescent="0.35">
      <c r="B4" s="91" t="s">
        <v>218</v>
      </c>
      <c r="C4" s="18" t="s">
        <v>90</v>
      </c>
      <c r="D4" s="112">
        <v>2</v>
      </c>
      <c r="E4" s="105">
        <f>2*3000</f>
        <v>6000</v>
      </c>
      <c r="F4" s="102">
        <v>0</v>
      </c>
      <c r="G4" s="106">
        <f t="shared" ref="G4:G57" si="0">E4*F4</f>
        <v>0</v>
      </c>
      <c r="H4" s="28"/>
      <c r="I4" s="28"/>
      <c r="J4" s="28"/>
      <c r="K4" s="78"/>
      <c r="L4" s="1"/>
      <c r="M4" s="1"/>
    </row>
    <row r="5" spans="2:13" x14ac:dyDescent="0.35">
      <c r="B5" s="91" t="s">
        <v>247</v>
      </c>
      <c r="C5" s="18" t="s">
        <v>92</v>
      </c>
      <c r="D5" s="112">
        <v>2</v>
      </c>
      <c r="E5" s="105">
        <f>2*3000</f>
        <v>6000</v>
      </c>
      <c r="F5" s="102">
        <v>0</v>
      </c>
      <c r="G5" s="106">
        <f t="shared" si="0"/>
        <v>0</v>
      </c>
      <c r="H5" s="28"/>
      <c r="I5" s="28"/>
      <c r="J5" s="28"/>
      <c r="K5" s="78"/>
      <c r="L5" s="1"/>
      <c r="M5" s="1"/>
    </row>
    <row r="6" spans="2:13" x14ac:dyDescent="0.35">
      <c r="B6" s="91" t="s">
        <v>248</v>
      </c>
      <c r="C6" s="18" t="s">
        <v>94</v>
      </c>
      <c r="D6" s="112">
        <v>2</v>
      </c>
      <c r="E6" s="105">
        <f>2*3000</f>
        <v>6000</v>
      </c>
      <c r="F6" s="102">
        <v>0</v>
      </c>
      <c r="G6" s="106">
        <f t="shared" si="0"/>
        <v>0</v>
      </c>
      <c r="H6" s="28"/>
      <c r="I6" s="28"/>
      <c r="J6" s="28"/>
      <c r="K6" s="78"/>
      <c r="L6" s="1"/>
      <c r="M6" s="1"/>
    </row>
    <row r="7" spans="2:13" x14ac:dyDescent="0.35">
      <c r="B7" s="91" t="s">
        <v>249</v>
      </c>
      <c r="C7" s="18" t="s">
        <v>95</v>
      </c>
      <c r="D7" s="112">
        <v>8</v>
      </c>
      <c r="E7" s="105">
        <f>8*5000</f>
        <v>40000</v>
      </c>
      <c r="F7" s="102">
        <v>0</v>
      </c>
      <c r="G7" s="106">
        <f t="shared" si="0"/>
        <v>0</v>
      </c>
      <c r="H7" s="28"/>
      <c r="I7" s="28"/>
      <c r="J7" s="28"/>
      <c r="K7" s="78"/>
      <c r="M7" s="1"/>
    </row>
    <row r="8" spans="2:13" x14ac:dyDescent="0.35">
      <c r="B8" s="91" t="s">
        <v>250</v>
      </c>
      <c r="C8" s="18" t="s">
        <v>96</v>
      </c>
      <c r="D8" s="112">
        <v>8</v>
      </c>
      <c r="E8" s="105">
        <f>8*15000</f>
        <v>120000</v>
      </c>
      <c r="F8" s="102">
        <v>0</v>
      </c>
      <c r="G8" s="106">
        <f t="shared" si="0"/>
        <v>0</v>
      </c>
      <c r="H8" s="28"/>
      <c r="I8" s="28"/>
      <c r="J8" s="28"/>
      <c r="K8" s="78"/>
      <c r="M8" s="1"/>
    </row>
    <row r="9" spans="2:13" x14ac:dyDescent="0.35">
      <c r="B9" s="91" t="s">
        <v>251</v>
      </c>
      <c r="C9" s="18" t="s">
        <v>97</v>
      </c>
      <c r="D9" s="112">
        <v>7</v>
      </c>
      <c r="E9" s="105">
        <f>7*400</f>
        <v>2800</v>
      </c>
      <c r="F9" s="102">
        <v>0</v>
      </c>
      <c r="G9" s="106">
        <f t="shared" si="0"/>
        <v>0</v>
      </c>
      <c r="H9" s="28"/>
      <c r="I9" s="28"/>
      <c r="J9" s="28"/>
      <c r="K9" s="78"/>
      <c r="M9" s="1"/>
    </row>
    <row r="10" spans="2:13" x14ac:dyDescent="0.35">
      <c r="B10" s="91" t="s">
        <v>252</v>
      </c>
      <c r="C10" s="18" t="s">
        <v>98</v>
      </c>
      <c r="D10" s="112">
        <v>7</v>
      </c>
      <c r="E10" s="105">
        <f>7*400</f>
        <v>2800</v>
      </c>
      <c r="F10" s="102">
        <v>0</v>
      </c>
      <c r="G10" s="106">
        <f t="shared" si="0"/>
        <v>0</v>
      </c>
      <c r="H10" s="28"/>
      <c r="I10" s="28"/>
      <c r="J10" s="28"/>
      <c r="K10" s="78"/>
      <c r="M10" s="1"/>
    </row>
    <row r="11" spans="2:13" x14ac:dyDescent="0.35">
      <c r="B11" s="91" t="s">
        <v>253</v>
      </c>
      <c r="C11" s="18" t="s">
        <v>99</v>
      </c>
      <c r="D11" s="112">
        <v>2</v>
      </c>
      <c r="E11" s="105">
        <f>2*15000</f>
        <v>30000</v>
      </c>
      <c r="F11" s="102">
        <v>0</v>
      </c>
      <c r="G11" s="106">
        <f t="shared" si="0"/>
        <v>0</v>
      </c>
      <c r="H11" s="28"/>
      <c r="I11" s="28"/>
      <c r="J11" s="28"/>
      <c r="K11" s="78"/>
      <c r="M11" s="1"/>
    </row>
    <row r="12" spans="2:13" x14ac:dyDescent="0.35">
      <c r="B12" s="91" t="s">
        <v>254</v>
      </c>
      <c r="C12" s="18" t="s">
        <v>100</v>
      </c>
      <c r="D12" s="112">
        <v>2</v>
      </c>
      <c r="E12" s="105">
        <f>2*18000</f>
        <v>36000</v>
      </c>
      <c r="F12" s="102">
        <v>0</v>
      </c>
      <c r="G12" s="106">
        <f t="shared" si="0"/>
        <v>0</v>
      </c>
      <c r="H12" s="28"/>
      <c r="I12" s="28"/>
      <c r="J12" s="28"/>
      <c r="K12" s="78"/>
      <c r="M12" s="1"/>
    </row>
    <row r="13" spans="2:13" x14ac:dyDescent="0.35">
      <c r="B13" s="91" t="s">
        <v>255</v>
      </c>
      <c r="C13" s="18" t="s">
        <v>101</v>
      </c>
      <c r="D13" s="112">
        <v>2</v>
      </c>
      <c r="E13" s="105">
        <f>2*50000</f>
        <v>100000</v>
      </c>
      <c r="F13" s="102">
        <v>0</v>
      </c>
      <c r="G13" s="106">
        <f t="shared" si="0"/>
        <v>0</v>
      </c>
      <c r="H13" s="28"/>
      <c r="I13" s="28"/>
      <c r="J13" s="28"/>
      <c r="K13" s="78"/>
      <c r="M13" s="1"/>
    </row>
    <row r="14" spans="2:13" x14ac:dyDescent="0.35">
      <c r="B14" s="91" t="s">
        <v>256</v>
      </c>
      <c r="C14" s="18" t="s">
        <v>102</v>
      </c>
      <c r="D14" s="112">
        <v>7</v>
      </c>
      <c r="E14" s="105">
        <f>7*3000</f>
        <v>21000</v>
      </c>
      <c r="F14" s="102">
        <v>0</v>
      </c>
      <c r="G14" s="106">
        <f t="shared" si="0"/>
        <v>0</v>
      </c>
      <c r="H14" s="28"/>
      <c r="I14" s="28"/>
      <c r="J14" s="28"/>
      <c r="K14" s="78"/>
      <c r="M14" s="1"/>
    </row>
    <row r="15" spans="2:13" x14ac:dyDescent="0.35">
      <c r="B15" s="91" t="s">
        <v>257</v>
      </c>
      <c r="C15" s="18" t="s">
        <v>103</v>
      </c>
      <c r="D15" s="112">
        <v>7</v>
      </c>
      <c r="E15" s="105">
        <f>7*3000</f>
        <v>21000</v>
      </c>
      <c r="F15" s="102">
        <v>0</v>
      </c>
      <c r="G15" s="106">
        <f t="shared" si="0"/>
        <v>0</v>
      </c>
      <c r="H15" s="28"/>
      <c r="I15" s="28"/>
      <c r="J15" s="28"/>
      <c r="K15" s="78"/>
      <c r="M15" s="1"/>
    </row>
    <row r="16" spans="2:13" x14ac:dyDescent="0.35">
      <c r="B16" s="91" t="s">
        <v>258</v>
      </c>
      <c r="C16" s="18" t="s">
        <v>104</v>
      </c>
      <c r="D16" s="112">
        <v>7</v>
      </c>
      <c r="E16" s="105">
        <f>7*3000</f>
        <v>21000</v>
      </c>
      <c r="F16" s="102">
        <v>0</v>
      </c>
      <c r="G16" s="106">
        <f t="shared" si="0"/>
        <v>0</v>
      </c>
      <c r="H16" s="28"/>
      <c r="I16" s="28"/>
      <c r="J16" s="28"/>
      <c r="K16" s="78"/>
      <c r="M16" s="1"/>
    </row>
    <row r="17" spans="2:13" x14ac:dyDescent="0.35">
      <c r="B17" s="91" t="s">
        <v>259</v>
      </c>
      <c r="C17" s="18" t="s">
        <v>105</v>
      </c>
      <c r="D17" s="112">
        <v>7</v>
      </c>
      <c r="E17" s="105">
        <f>7*3000</f>
        <v>21000</v>
      </c>
      <c r="F17" s="102">
        <v>0</v>
      </c>
      <c r="G17" s="106">
        <f t="shared" si="0"/>
        <v>0</v>
      </c>
      <c r="H17" s="28"/>
      <c r="I17" s="28"/>
      <c r="J17" s="28"/>
      <c r="K17" s="78"/>
      <c r="M17" s="1"/>
    </row>
    <row r="18" spans="2:13" x14ac:dyDescent="0.35">
      <c r="B18" s="91" t="s">
        <v>260</v>
      </c>
      <c r="C18" s="18" t="s">
        <v>106</v>
      </c>
      <c r="D18" s="112">
        <v>35</v>
      </c>
      <c r="E18" s="105">
        <f>35*5000</f>
        <v>175000</v>
      </c>
      <c r="F18" s="102">
        <v>0</v>
      </c>
      <c r="G18" s="106">
        <f t="shared" si="0"/>
        <v>0</v>
      </c>
      <c r="H18" s="28"/>
      <c r="I18" s="28"/>
      <c r="J18" s="28"/>
      <c r="K18" s="78"/>
      <c r="M18" s="1"/>
    </row>
    <row r="19" spans="2:13" x14ac:dyDescent="0.35">
      <c r="B19" s="91" t="s">
        <v>261</v>
      </c>
      <c r="C19" s="18" t="s">
        <v>107</v>
      </c>
      <c r="D19" s="112">
        <v>35</v>
      </c>
      <c r="E19" s="105">
        <f>35*15000</f>
        <v>525000</v>
      </c>
      <c r="F19" s="102">
        <v>0</v>
      </c>
      <c r="G19" s="106">
        <f t="shared" si="0"/>
        <v>0</v>
      </c>
      <c r="H19" s="28"/>
      <c r="I19" s="28"/>
      <c r="J19" s="28"/>
      <c r="K19" s="78"/>
      <c r="M19" s="1"/>
    </row>
    <row r="20" spans="2:13" x14ac:dyDescent="0.35">
      <c r="B20" s="91" t="s">
        <v>262</v>
      </c>
      <c r="C20" s="18" t="s">
        <v>108</v>
      </c>
      <c r="D20" s="112">
        <v>60</v>
      </c>
      <c r="E20" s="105">
        <f>60*400</f>
        <v>24000</v>
      </c>
      <c r="F20" s="102">
        <v>0</v>
      </c>
      <c r="G20" s="106">
        <f t="shared" si="0"/>
        <v>0</v>
      </c>
      <c r="H20" s="28"/>
      <c r="I20" s="28"/>
      <c r="J20" s="28"/>
      <c r="K20" s="78"/>
      <c r="M20" s="1"/>
    </row>
    <row r="21" spans="2:13" x14ac:dyDescent="0.35">
      <c r="B21" s="91" t="s">
        <v>263</v>
      </c>
      <c r="C21" s="18" t="s">
        <v>109</v>
      </c>
      <c r="D21" s="112">
        <v>60</v>
      </c>
      <c r="E21" s="105">
        <f>60*400</f>
        <v>24000</v>
      </c>
      <c r="F21" s="102">
        <v>0</v>
      </c>
      <c r="G21" s="106">
        <f t="shared" si="0"/>
        <v>0</v>
      </c>
      <c r="H21" s="28"/>
      <c r="I21" s="28"/>
      <c r="J21" s="28"/>
      <c r="K21" s="78"/>
      <c r="M21" s="1"/>
    </row>
    <row r="22" spans="2:13" x14ac:dyDescent="0.35">
      <c r="B22" s="91" t="s">
        <v>264</v>
      </c>
      <c r="C22" s="18" t="s">
        <v>110</v>
      </c>
      <c r="D22" s="112">
        <v>7</v>
      </c>
      <c r="E22" s="105">
        <f>7*15000</f>
        <v>105000</v>
      </c>
      <c r="F22" s="102">
        <v>0</v>
      </c>
      <c r="G22" s="106">
        <f t="shared" si="0"/>
        <v>0</v>
      </c>
      <c r="H22" s="28"/>
      <c r="I22" s="28"/>
      <c r="J22" s="28"/>
      <c r="K22" s="78"/>
      <c r="M22" s="1"/>
    </row>
    <row r="23" spans="2:13" x14ac:dyDescent="0.35">
      <c r="B23" s="91" t="s">
        <v>265</v>
      </c>
      <c r="C23" s="18" t="s">
        <v>111</v>
      </c>
      <c r="D23" s="112">
        <v>7</v>
      </c>
      <c r="E23" s="105">
        <f>7*18000</f>
        <v>126000</v>
      </c>
      <c r="F23" s="102">
        <v>0</v>
      </c>
      <c r="G23" s="106">
        <f t="shared" si="0"/>
        <v>0</v>
      </c>
      <c r="H23" s="28"/>
      <c r="I23" s="28"/>
      <c r="J23" s="28"/>
      <c r="K23" s="78"/>
      <c r="M23" s="1"/>
    </row>
    <row r="24" spans="2:13" x14ac:dyDescent="0.35">
      <c r="B24" s="91" t="s">
        <v>266</v>
      </c>
      <c r="C24" s="18" t="s">
        <v>112</v>
      </c>
      <c r="D24" s="112">
        <v>7</v>
      </c>
      <c r="E24" s="105">
        <f>7*50000</f>
        <v>350000</v>
      </c>
      <c r="F24" s="102">
        <v>0</v>
      </c>
      <c r="G24" s="106">
        <f t="shared" si="0"/>
        <v>0</v>
      </c>
      <c r="H24" s="28"/>
      <c r="I24" s="28"/>
      <c r="J24" s="28"/>
      <c r="K24" s="78"/>
      <c r="M24" s="1"/>
    </row>
    <row r="25" spans="2:13" x14ac:dyDescent="0.35">
      <c r="B25" s="91" t="s">
        <v>267</v>
      </c>
      <c r="C25" s="18" t="s">
        <v>113</v>
      </c>
      <c r="D25" s="112">
        <v>7</v>
      </c>
      <c r="E25" s="105">
        <f>7*3000</f>
        <v>21000</v>
      </c>
      <c r="F25" s="102">
        <v>0</v>
      </c>
      <c r="G25" s="106">
        <f t="shared" si="0"/>
        <v>0</v>
      </c>
      <c r="H25" s="28"/>
      <c r="I25" s="28"/>
      <c r="J25" s="28"/>
      <c r="K25" s="78"/>
      <c r="M25" s="1"/>
    </row>
    <row r="26" spans="2:13" x14ac:dyDescent="0.35">
      <c r="B26" s="91" t="s">
        <v>268</v>
      </c>
      <c r="C26" s="18" t="s">
        <v>114</v>
      </c>
      <c r="D26" s="112">
        <v>7</v>
      </c>
      <c r="E26" s="105">
        <f>7*3000</f>
        <v>21000</v>
      </c>
      <c r="F26" s="102">
        <v>0</v>
      </c>
      <c r="G26" s="106">
        <f t="shared" si="0"/>
        <v>0</v>
      </c>
      <c r="H26" s="28"/>
      <c r="I26" s="28"/>
      <c r="J26" s="28"/>
      <c r="K26" s="78"/>
      <c r="M26" s="1"/>
    </row>
    <row r="27" spans="2:13" x14ac:dyDescent="0.35">
      <c r="B27" s="91" t="s">
        <v>269</v>
      </c>
      <c r="C27" s="18" t="s">
        <v>115</v>
      </c>
      <c r="D27" s="112">
        <v>7</v>
      </c>
      <c r="E27" s="105">
        <f>7*3000</f>
        <v>21000</v>
      </c>
      <c r="F27" s="102">
        <v>0</v>
      </c>
      <c r="G27" s="106">
        <f t="shared" si="0"/>
        <v>0</v>
      </c>
      <c r="H27" s="28"/>
      <c r="I27" s="28"/>
      <c r="J27" s="28"/>
      <c r="K27" s="78"/>
      <c r="M27" s="1"/>
    </row>
    <row r="28" spans="2:13" x14ac:dyDescent="0.35">
      <c r="B28" s="91" t="s">
        <v>270</v>
      </c>
      <c r="C28" s="18" t="s">
        <v>116</v>
      </c>
      <c r="D28" s="112">
        <v>7</v>
      </c>
      <c r="E28" s="105">
        <f>7*3000</f>
        <v>21000</v>
      </c>
      <c r="F28" s="102">
        <v>0</v>
      </c>
      <c r="G28" s="106">
        <f t="shared" si="0"/>
        <v>0</v>
      </c>
      <c r="H28" s="28"/>
      <c r="I28" s="28"/>
      <c r="J28" s="28"/>
      <c r="K28" s="78"/>
      <c r="M28" s="1"/>
    </row>
    <row r="29" spans="2:13" x14ac:dyDescent="0.35">
      <c r="B29" s="91" t="s">
        <v>271</v>
      </c>
      <c r="C29" s="18" t="s">
        <v>117</v>
      </c>
      <c r="D29" s="112">
        <v>35</v>
      </c>
      <c r="E29" s="105">
        <f>35*5000</f>
        <v>175000</v>
      </c>
      <c r="F29" s="102">
        <v>0</v>
      </c>
      <c r="G29" s="106">
        <f t="shared" si="0"/>
        <v>0</v>
      </c>
      <c r="H29" s="28"/>
      <c r="I29" s="28"/>
      <c r="J29" s="28"/>
      <c r="K29" s="78"/>
      <c r="M29" s="1"/>
    </row>
    <row r="30" spans="2:13" x14ac:dyDescent="0.35">
      <c r="B30" s="91" t="s">
        <v>272</v>
      </c>
      <c r="C30" s="18" t="s">
        <v>118</v>
      </c>
      <c r="D30" s="112">
        <v>35</v>
      </c>
      <c r="E30" s="105">
        <f>35*15000</f>
        <v>525000</v>
      </c>
      <c r="F30" s="102">
        <v>0</v>
      </c>
      <c r="G30" s="106">
        <f t="shared" si="0"/>
        <v>0</v>
      </c>
      <c r="H30" s="28"/>
      <c r="I30" s="28"/>
      <c r="J30" s="28"/>
      <c r="K30" s="78"/>
      <c r="M30" s="1"/>
    </row>
    <row r="31" spans="2:13" x14ac:dyDescent="0.35">
      <c r="B31" s="91" t="s">
        <v>273</v>
      </c>
      <c r="C31" s="18" t="s">
        <v>119</v>
      </c>
      <c r="D31" s="112">
        <v>60</v>
      </c>
      <c r="E31" s="105">
        <f>60*400</f>
        <v>24000</v>
      </c>
      <c r="F31" s="102">
        <v>0</v>
      </c>
      <c r="G31" s="106">
        <f t="shared" si="0"/>
        <v>0</v>
      </c>
      <c r="H31" s="28"/>
      <c r="I31" s="28"/>
      <c r="J31" s="28"/>
      <c r="K31" s="78"/>
      <c r="M31" s="1"/>
    </row>
    <row r="32" spans="2:13" x14ac:dyDescent="0.35">
      <c r="B32" s="91" t="s">
        <v>274</v>
      </c>
      <c r="C32" s="18" t="s">
        <v>120</v>
      </c>
      <c r="D32" s="112">
        <v>60</v>
      </c>
      <c r="E32" s="105">
        <f>60*400</f>
        <v>24000</v>
      </c>
      <c r="F32" s="102">
        <v>0</v>
      </c>
      <c r="G32" s="106">
        <f t="shared" si="0"/>
        <v>0</v>
      </c>
      <c r="H32" s="28"/>
      <c r="I32" s="28"/>
      <c r="J32" s="28"/>
      <c r="K32" s="78"/>
      <c r="M32" s="1"/>
    </row>
    <row r="33" spans="2:13" x14ac:dyDescent="0.35">
      <c r="B33" s="91" t="s">
        <v>275</v>
      </c>
      <c r="C33" s="18" t="s">
        <v>121</v>
      </c>
      <c r="D33" s="112">
        <v>7</v>
      </c>
      <c r="E33" s="105">
        <f>7*15000</f>
        <v>105000</v>
      </c>
      <c r="F33" s="102">
        <v>0</v>
      </c>
      <c r="G33" s="106">
        <f t="shared" si="0"/>
        <v>0</v>
      </c>
      <c r="H33" s="28"/>
      <c r="I33" s="28"/>
      <c r="J33" s="28"/>
      <c r="K33" s="78"/>
      <c r="M33" s="1"/>
    </row>
    <row r="34" spans="2:13" x14ac:dyDescent="0.35">
      <c r="B34" s="91" t="s">
        <v>276</v>
      </c>
      <c r="C34" s="18" t="s">
        <v>122</v>
      </c>
      <c r="D34" s="112">
        <v>7</v>
      </c>
      <c r="E34" s="105">
        <f>7*18000</f>
        <v>126000</v>
      </c>
      <c r="F34" s="102">
        <v>0</v>
      </c>
      <c r="G34" s="106">
        <f t="shared" si="0"/>
        <v>0</v>
      </c>
      <c r="H34" s="28"/>
      <c r="I34" s="28"/>
      <c r="J34" s="28"/>
      <c r="K34" s="78"/>
      <c r="M34" s="1"/>
    </row>
    <row r="35" spans="2:13" x14ac:dyDescent="0.35">
      <c r="B35" s="91" t="s">
        <v>277</v>
      </c>
      <c r="C35" s="18" t="s">
        <v>123</v>
      </c>
      <c r="D35" s="112">
        <v>7</v>
      </c>
      <c r="E35" s="105">
        <f>7*50000</f>
        <v>350000</v>
      </c>
      <c r="F35" s="102">
        <v>0</v>
      </c>
      <c r="G35" s="106">
        <f t="shared" si="0"/>
        <v>0</v>
      </c>
      <c r="H35" s="28"/>
      <c r="I35" s="28"/>
      <c r="J35" s="28"/>
      <c r="K35" s="78"/>
      <c r="M35" s="1"/>
    </row>
    <row r="36" spans="2:13" x14ac:dyDescent="0.35">
      <c r="B36" s="91" t="s">
        <v>278</v>
      </c>
      <c r="C36" s="18" t="s">
        <v>124</v>
      </c>
      <c r="D36" s="112">
        <v>8</v>
      </c>
      <c r="E36" s="105">
        <f>8*3000</f>
        <v>24000</v>
      </c>
      <c r="F36" s="102">
        <v>0</v>
      </c>
      <c r="G36" s="106">
        <f t="shared" si="0"/>
        <v>0</v>
      </c>
      <c r="H36" s="28"/>
      <c r="I36" s="28"/>
      <c r="J36" s="28"/>
      <c r="K36" s="78"/>
      <c r="M36" s="1"/>
    </row>
    <row r="37" spans="2:13" x14ac:dyDescent="0.35">
      <c r="B37" s="91" t="s">
        <v>279</v>
      </c>
      <c r="C37" s="18" t="s">
        <v>125</v>
      </c>
      <c r="D37" s="112">
        <v>8</v>
      </c>
      <c r="E37" s="105">
        <f>8*3000</f>
        <v>24000</v>
      </c>
      <c r="F37" s="102">
        <v>0</v>
      </c>
      <c r="G37" s="106">
        <f t="shared" si="0"/>
        <v>0</v>
      </c>
      <c r="H37" s="28"/>
      <c r="I37" s="28"/>
      <c r="J37" s="28"/>
      <c r="K37" s="78"/>
      <c r="M37" s="1"/>
    </row>
    <row r="38" spans="2:13" x14ac:dyDescent="0.35">
      <c r="B38" s="91" t="s">
        <v>280</v>
      </c>
      <c r="C38" s="18" t="s">
        <v>126</v>
      </c>
      <c r="D38" s="112">
        <v>8</v>
      </c>
      <c r="E38" s="105">
        <f>8*3000</f>
        <v>24000</v>
      </c>
      <c r="F38" s="102">
        <v>0</v>
      </c>
      <c r="G38" s="106">
        <f t="shared" si="0"/>
        <v>0</v>
      </c>
      <c r="H38" s="28"/>
      <c r="I38" s="28"/>
      <c r="J38" s="28"/>
      <c r="K38" s="78"/>
      <c r="M38" s="1"/>
    </row>
    <row r="39" spans="2:13" x14ac:dyDescent="0.35">
      <c r="B39" s="91" t="s">
        <v>281</v>
      </c>
      <c r="C39" s="18" t="s">
        <v>127</v>
      </c>
      <c r="D39" s="112">
        <v>8</v>
      </c>
      <c r="E39" s="105">
        <f>8*3000</f>
        <v>24000</v>
      </c>
      <c r="F39" s="102">
        <v>0</v>
      </c>
      <c r="G39" s="106">
        <f t="shared" si="0"/>
        <v>0</v>
      </c>
      <c r="H39" s="28"/>
      <c r="I39" s="28"/>
      <c r="J39" s="28"/>
      <c r="K39" s="78"/>
      <c r="M39" s="1"/>
    </row>
    <row r="40" spans="2:13" x14ac:dyDescent="0.35">
      <c r="B40" s="91" t="s">
        <v>282</v>
      </c>
      <c r="C40" s="18" t="s">
        <v>128</v>
      </c>
      <c r="D40" s="112">
        <v>40</v>
      </c>
      <c r="E40" s="105">
        <f>40*5000</f>
        <v>200000</v>
      </c>
      <c r="F40" s="102">
        <v>0</v>
      </c>
      <c r="G40" s="106">
        <f t="shared" si="0"/>
        <v>0</v>
      </c>
      <c r="H40" s="28"/>
      <c r="I40" s="28"/>
      <c r="J40" s="28"/>
      <c r="K40" s="78"/>
      <c r="M40" s="1"/>
    </row>
    <row r="41" spans="2:13" x14ac:dyDescent="0.35">
      <c r="B41" s="91" t="s">
        <v>283</v>
      </c>
      <c r="C41" s="18" t="s">
        <v>129</v>
      </c>
      <c r="D41" s="112">
        <v>40</v>
      </c>
      <c r="E41" s="105">
        <f>40*15000</f>
        <v>600000</v>
      </c>
      <c r="F41" s="102">
        <v>0</v>
      </c>
      <c r="G41" s="106">
        <f t="shared" si="0"/>
        <v>0</v>
      </c>
      <c r="H41" s="28"/>
      <c r="I41" s="28"/>
      <c r="J41" s="28"/>
      <c r="K41" s="78"/>
      <c r="M41" s="1"/>
    </row>
    <row r="42" spans="2:13" x14ac:dyDescent="0.35">
      <c r="B42" s="91" t="s">
        <v>284</v>
      </c>
      <c r="C42" s="18" t="s">
        <v>130</v>
      </c>
      <c r="D42" s="112">
        <v>65</v>
      </c>
      <c r="E42" s="105">
        <f>65*400</f>
        <v>26000</v>
      </c>
      <c r="F42" s="102">
        <v>0</v>
      </c>
      <c r="G42" s="106">
        <f t="shared" si="0"/>
        <v>0</v>
      </c>
      <c r="H42" s="28"/>
      <c r="I42" s="28"/>
      <c r="J42" s="28"/>
      <c r="K42" s="78"/>
      <c r="M42" s="1"/>
    </row>
    <row r="43" spans="2:13" x14ac:dyDescent="0.35">
      <c r="B43" s="91" t="s">
        <v>285</v>
      </c>
      <c r="C43" s="18" t="s">
        <v>131</v>
      </c>
      <c r="D43" s="112">
        <v>65</v>
      </c>
      <c r="E43" s="105">
        <f>65*400</f>
        <v>26000</v>
      </c>
      <c r="F43" s="102">
        <v>0</v>
      </c>
      <c r="G43" s="106">
        <f t="shared" si="0"/>
        <v>0</v>
      </c>
      <c r="H43" s="28"/>
      <c r="I43" s="28"/>
      <c r="J43" s="28"/>
      <c r="K43" s="78"/>
      <c r="M43" s="1"/>
    </row>
    <row r="44" spans="2:13" x14ac:dyDescent="0.35">
      <c r="B44" s="91" t="s">
        <v>286</v>
      </c>
      <c r="C44" s="18" t="s">
        <v>132</v>
      </c>
      <c r="D44" s="112">
        <v>8</v>
      </c>
      <c r="E44" s="105">
        <f>8*15000</f>
        <v>120000</v>
      </c>
      <c r="F44" s="102">
        <v>0</v>
      </c>
      <c r="G44" s="106">
        <f t="shared" si="0"/>
        <v>0</v>
      </c>
      <c r="H44" s="28"/>
      <c r="I44" s="28"/>
      <c r="J44" s="28"/>
      <c r="K44" s="78"/>
      <c r="M44" s="1"/>
    </row>
    <row r="45" spans="2:13" x14ac:dyDescent="0.35">
      <c r="B45" s="91" t="s">
        <v>287</v>
      </c>
      <c r="C45" s="18" t="s">
        <v>133</v>
      </c>
      <c r="D45" s="112">
        <v>8</v>
      </c>
      <c r="E45" s="105">
        <f>8*18000</f>
        <v>144000</v>
      </c>
      <c r="F45" s="102">
        <v>0</v>
      </c>
      <c r="G45" s="106">
        <f t="shared" si="0"/>
        <v>0</v>
      </c>
      <c r="H45" s="28"/>
      <c r="I45" s="28"/>
      <c r="J45" s="28"/>
      <c r="K45" s="78"/>
      <c r="M45" s="1"/>
    </row>
    <row r="46" spans="2:13" x14ac:dyDescent="0.35">
      <c r="B46" s="91" t="s">
        <v>288</v>
      </c>
      <c r="C46" s="18" t="s">
        <v>134</v>
      </c>
      <c r="D46" s="112">
        <v>8</v>
      </c>
      <c r="E46" s="105">
        <f>8*50000</f>
        <v>400000</v>
      </c>
      <c r="F46" s="102">
        <v>0</v>
      </c>
      <c r="G46" s="106">
        <f t="shared" si="0"/>
        <v>0</v>
      </c>
      <c r="H46" s="28"/>
      <c r="I46" s="28"/>
      <c r="J46" s="28"/>
      <c r="K46" s="78"/>
      <c r="M46" s="1"/>
    </row>
    <row r="47" spans="2:13" x14ac:dyDescent="0.35">
      <c r="B47" s="91" t="s">
        <v>289</v>
      </c>
      <c r="C47" s="18" t="s">
        <v>135</v>
      </c>
      <c r="D47" s="112">
        <v>8</v>
      </c>
      <c r="E47" s="105">
        <f>8*3000</f>
        <v>24000</v>
      </c>
      <c r="F47" s="102">
        <v>0</v>
      </c>
      <c r="G47" s="106">
        <f t="shared" si="0"/>
        <v>0</v>
      </c>
      <c r="H47" s="28"/>
      <c r="I47" s="28"/>
      <c r="J47" s="28"/>
      <c r="K47" s="78"/>
      <c r="M47" s="1"/>
    </row>
    <row r="48" spans="2:13" x14ac:dyDescent="0.35">
      <c r="B48" s="91" t="s">
        <v>290</v>
      </c>
      <c r="C48" s="18" t="s">
        <v>136</v>
      </c>
      <c r="D48" s="112">
        <v>8</v>
      </c>
      <c r="E48" s="105">
        <f>8*3000</f>
        <v>24000</v>
      </c>
      <c r="F48" s="102">
        <v>0</v>
      </c>
      <c r="G48" s="106">
        <f t="shared" si="0"/>
        <v>0</v>
      </c>
      <c r="H48" s="28"/>
      <c r="I48" s="28"/>
      <c r="J48" s="28"/>
      <c r="K48" s="78"/>
      <c r="M48" s="1"/>
    </row>
    <row r="49" spans="2:13" x14ac:dyDescent="0.35">
      <c r="B49" s="91" t="s">
        <v>291</v>
      </c>
      <c r="C49" s="18" t="s">
        <v>137</v>
      </c>
      <c r="D49" s="112">
        <v>8</v>
      </c>
      <c r="E49" s="105">
        <f>8*3000</f>
        <v>24000</v>
      </c>
      <c r="F49" s="102">
        <v>0</v>
      </c>
      <c r="G49" s="106">
        <f t="shared" si="0"/>
        <v>0</v>
      </c>
      <c r="H49" s="28"/>
      <c r="I49" s="28"/>
      <c r="J49" s="28"/>
      <c r="K49" s="78"/>
      <c r="M49" s="1"/>
    </row>
    <row r="50" spans="2:13" x14ac:dyDescent="0.35">
      <c r="B50" s="91" t="s">
        <v>292</v>
      </c>
      <c r="C50" s="18" t="s">
        <v>138</v>
      </c>
      <c r="D50" s="112">
        <v>8</v>
      </c>
      <c r="E50" s="105">
        <f>8*3000</f>
        <v>24000</v>
      </c>
      <c r="F50" s="102">
        <v>0</v>
      </c>
      <c r="G50" s="106">
        <f t="shared" si="0"/>
        <v>0</v>
      </c>
      <c r="H50" s="28"/>
      <c r="I50" s="28"/>
      <c r="J50" s="28"/>
      <c r="K50" s="78"/>
      <c r="M50" s="1"/>
    </row>
    <row r="51" spans="2:13" x14ac:dyDescent="0.35">
      <c r="B51" s="91" t="s">
        <v>293</v>
      </c>
      <c r="C51" s="18" t="s">
        <v>139</v>
      </c>
      <c r="D51" s="112">
        <v>40</v>
      </c>
      <c r="E51" s="105">
        <f>40*5000</f>
        <v>200000</v>
      </c>
      <c r="F51" s="102">
        <v>0</v>
      </c>
      <c r="G51" s="106">
        <f t="shared" si="0"/>
        <v>0</v>
      </c>
      <c r="H51" s="28"/>
      <c r="I51" s="28"/>
      <c r="J51" s="28"/>
      <c r="K51" s="78"/>
      <c r="M51" s="1"/>
    </row>
    <row r="52" spans="2:13" x14ac:dyDescent="0.35">
      <c r="B52" s="91" t="s">
        <v>294</v>
      </c>
      <c r="C52" s="18" t="s">
        <v>140</v>
      </c>
      <c r="D52" s="112">
        <v>40</v>
      </c>
      <c r="E52" s="105">
        <f>40*15000</f>
        <v>600000</v>
      </c>
      <c r="F52" s="102">
        <v>0</v>
      </c>
      <c r="G52" s="106">
        <f t="shared" si="0"/>
        <v>0</v>
      </c>
      <c r="H52" s="28"/>
      <c r="I52" s="28"/>
      <c r="J52" s="28"/>
      <c r="K52" s="78"/>
      <c r="M52" s="1"/>
    </row>
    <row r="53" spans="2:13" x14ac:dyDescent="0.35">
      <c r="B53" s="91" t="s">
        <v>295</v>
      </c>
      <c r="C53" s="18" t="s">
        <v>141</v>
      </c>
      <c r="D53" s="112">
        <v>65</v>
      </c>
      <c r="E53" s="105">
        <f>65*400</f>
        <v>26000</v>
      </c>
      <c r="F53" s="102">
        <v>0</v>
      </c>
      <c r="G53" s="106">
        <f t="shared" si="0"/>
        <v>0</v>
      </c>
      <c r="H53" s="28"/>
      <c r="I53" s="28"/>
      <c r="J53" s="28"/>
      <c r="K53" s="78"/>
      <c r="M53" s="1"/>
    </row>
    <row r="54" spans="2:13" x14ac:dyDescent="0.35">
      <c r="B54" s="91" t="s">
        <v>296</v>
      </c>
      <c r="C54" s="114" t="s">
        <v>142</v>
      </c>
      <c r="D54" s="112">
        <v>65</v>
      </c>
      <c r="E54" s="105">
        <f>65*400</f>
        <v>26000</v>
      </c>
      <c r="F54" s="102">
        <v>0</v>
      </c>
      <c r="G54" s="106">
        <f t="shared" si="0"/>
        <v>0</v>
      </c>
      <c r="H54" s="28"/>
      <c r="I54" s="28"/>
      <c r="J54" s="28"/>
      <c r="K54" s="78"/>
      <c r="M54" s="1"/>
    </row>
    <row r="55" spans="2:13" x14ac:dyDescent="0.35">
      <c r="B55" s="91" t="s">
        <v>297</v>
      </c>
      <c r="C55" s="18" t="s">
        <v>143</v>
      </c>
      <c r="D55" s="112">
        <v>8</v>
      </c>
      <c r="E55" s="105">
        <f>8*15000</f>
        <v>120000</v>
      </c>
      <c r="F55" s="102">
        <v>0</v>
      </c>
      <c r="G55" s="106">
        <f t="shared" si="0"/>
        <v>0</v>
      </c>
      <c r="H55" s="28"/>
      <c r="I55" s="28"/>
      <c r="J55" s="28"/>
      <c r="K55" s="78"/>
      <c r="M55" s="1"/>
    </row>
    <row r="56" spans="2:13" x14ac:dyDescent="0.35">
      <c r="B56" s="91" t="s">
        <v>298</v>
      </c>
      <c r="C56" s="18" t="s">
        <v>144</v>
      </c>
      <c r="D56" s="112">
        <v>8</v>
      </c>
      <c r="E56" s="105">
        <f>8*18000</f>
        <v>144000</v>
      </c>
      <c r="F56" s="102">
        <v>0</v>
      </c>
      <c r="G56" s="106">
        <f t="shared" si="0"/>
        <v>0</v>
      </c>
      <c r="H56" s="28"/>
      <c r="I56" s="28"/>
      <c r="J56" s="28"/>
      <c r="K56" s="78"/>
      <c r="M56" s="1"/>
    </row>
    <row r="57" spans="2:13" x14ac:dyDescent="0.35">
      <c r="B57" s="91" t="s">
        <v>299</v>
      </c>
      <c r="C57" s="18" t="s">
        <v>145</v>
      </c>
      <c r="D57" s="112">
        <v>8</v>
      </c>
      <c r="E57" s="105">
        <f>8*50000</f>
        <v>400000</v>
      </c>
      <c r="F57" s="102">
        <v>0</v>
      </c>
      <c r="G57" s="106">
        <f t="shared" si="0"/>
        <v>0</v>
      </c>
      <c r="H57" s="28"/>
      <c r="I57" s="28"/>
      <c r="J57" s="28"/>
      <c r="K57" s="78"/>
      <c r="M57" s="1"/>
    </row>
    <row r="58" spans="2:13" x14ac:dyDescent="0.35">
      <c r="B58" s="93" t="s">
        <v>300</v>
      </c>
      <c r="C58" s="94" t="s">
        <v>146</v>
      </c>
      <c r="D58" s="94"/>
      <c r="E58" s="105"/>
      <c r="F58" s="103"/>
      <c r="G58" s="107"/>
      <c r="H58" s="96"/>
      <c r="I58" s="96"/>
      <c r="J58" s="96"/>
      <c r="K58" s="97"/>
    </row>
    <row r="59" spans="2:13" x14ac:dyDescent="0.35">
      <c r="B59" s="93" t="s">
        <v>301</v>
      </c>
      <c r="C59" s="94" t="s">
        <v>147</v>
      </c>
      <c r="D59" s="94"/>
      <c r="E59" s="105"/>
      <c r="F59" s="103"/>
      <c r="G59" s="107"/>
      <c r="H59" s="96"/>
      <c r="I59" s="96"/>
      <c r="J59" s="96"/>
      <c r="K59" s="97"/>
    </row>
    <row r="60" spans="2:13" x14ac:dyDescent="0.35">
      <c r="B60" s="93" t="s">
        <v>302</v>
      </c>
      <c r="C60" s="94" t="s">
        <v>148</v>
      </c>
      <c r="D60" s="94"/>
      <c r="E60" s="105"/>
      <c r="F60" s="103"/>
      <c r="G60" s="107"/>
      <c r="H60" s="96"/>
      <c r="I60" s="96"/>
      <c r="J60" s="96"/>
      <c r="K60" s="97"/>
    </row>
    <row r="61" spans="2:13" x14ac:dyDescent="0.35">
      <c r="B61" s="115" t="s">
        <v>303</v>
      </c>
      <c r="C61" s="116" t="s">
        <v>149</v>
      </c>
      <c r="D61" s="117"/>
      <c r="E61" s="118"/>
      <c r="F61" s="119"/>
      <c r="G61" s="120"/>
      <c r="H61" s="121"/>
      <c r="I61" s="121"/>
      <c r="J61" s="121"/>
      <c r="K61" s="122"/>
    </row>
    <row r="62" spans="2:13" x14ac:dyDescent="0.35">
      <c r="B62" s="115" t="s">
        <v>304</v>
      </c>
      <c r="C62" s="116" t="s">
        <v>150</v>
      </c>
      <c r="D62" s="117"/>
      <c r="E62" s="118"/>
      <c r="F62" s="119"/>
      <c r="G62" s="120"/>
      <c r="H62" s="121"/>
      <c r="I62" s="121"/>
      <c r="J62" s="121"/>
      <c r="K62" s="122"/>
    </row>
    <row r="63" spans="2:13" ht="23.25" customHeight="1" thickBot="1" x14ac:dyDescent="0.4">
      <c r="B63" s="132" t="s">
        <v>246</v>
      </c>
      <c r="C63" s="133"/>
      <c r="D63" s="109"/>
      <c r="E63" s="98"/>
      <c r="F63" s="95"/>
      <c r="G63" s="108">
        <f>SUM(G3:G62)</f>
        <v>0</v>
      </c>
      <c r="H63" s="151"/>
      <c r="I63" s="152"/>
      <c r="J63" s="152"/>
      <c r="K63" s="153"/>
    </row>
    <row r="65" spans="2:11" ht="71.25" customHeight="1" x14ac:dyDescent="0.35">
      <c r="B65" s="124" t="s">
        <v>41</v>
      </c>
      <c r="C65" s="124"/>
      <c r="D65" s="124"/>
      <c r="E65" s="124"/>
      <c r="F65" s="124"/>
      <c r="G65" s="124"/>
      <c r="H65" s="124"/>
      <c r="I65" s="124"/>
      <c r="J65" s="124"/>
      <c r="K65" s="124"/>
    </row>
    <row r="66" spans="2:11" ht="127.5" customHeight="1" x14ac:dyDescent="0.35">
      <c r="B66" s="149" t="s">
        <v>151</v>
      </c>
      <c r="C66" s="150"/>
      <c r="D66" s="111"/>
      <c r="E66" s="146" t="s">
        <v>322</v>
      </c>
      <c r="F66" s="147"/>
      <c r="G66" s="147"/>
      <c r="H66" s="147"/>
      <c r="I66" s="147"/>
      <c r="J66" s="147"/>
      <c r="K66" s="148"/>
    </row>
    <row r="67" spans="2:11" ht="142" customHeight="1" x14ac:dyDescent="0.35">
      <c r="B67" s="149" t="s">
        <v>152</v>
      </c>
      <c r="C67" s="150"/>
      <c r="D67" s="111"/>
      <c r="E67" s="146" t="s">
        <v>323</v>
      </c>
      <c r="F67" s="147"/>
      <c r="G67" s="147"/>
      <c r="H67" s="147"/>
      <c r="I67" s="147"/>
      <c r="J67" s="147"/>
      <c r="K67" s="148"/>
    </row>
    <row r="68" spans="2:11" ht="37.5" customHeight="1" x14ac:dyDescent="0.35">
      <c r="B68" s="149" t="s">
        <v>153</v>
      </c>
      <c r="C68" s="150"/>
      <c r="D68" s="111"/>
      <c r="E68" s="146" t="s">
        <v>154</v>
      </c>
      <c r="F68" s="147"/>
      <c r="G68" s="147"/>
      <c r="H68" s="147"/>
      <c r="I68" s="147"/>
      <c r="J68" s="147"/>
      <c r="K68" s="148"/>
    </row>
    <row r="69" spans="2:11" ht="45.75" customHeight="1" x14ac:dyDescent="0.35">
      <c r="B69" s="149" t="s">
        <v>155</v>
      </c>
      <c r="C69" s="150"/>
      <c r="D69" s="111"/>
      <c r="E69" s="146" t="s">
        <v>156</v>
      </c>
      <c r="F69" s="147"/>
      <c r="G69" s="147"/>
      <c r="H69" s="147"/>
      <c r="I69" s="147"/>
      <c r="J69" s="147"/>
      <c r="K69" s="148"/>
    </row>
    <row r="70" spans="2:11" ht="90" customHeight="1" x14ac:dyDescent="0.35">
      <c r="B70" s="149" t="s">
        <v>157</v>
      </c>
      <c r="C70" s="150"/>
      <c r="D70" s="111"/>
      <c r="E70" s="146" t="s">
        <v>158</v>
      </c>
      <c r="F70" s="147"/>
      <c r="G70" s="147"/>
      <c r="H70" s="147"/>
      <c r="I70" s="147"/>
      <c r="J70" s="147"/>
      <c r="K70" s="148"/>
    </row>
    <row r="71" spans="2:11" ht="50.25" customHeight="1" x14ac:dyDescent="0.35">
      <c r="B71" s="149" t="s">
        <v>159</v>
      </c>
      <c r="C71" s="150"/>
      <c r="D71" s="111"/>
      <c r="E71" s="146" t="s">
        <v>321</v>
      </c>
      <c r="F71" s="147"/>
      <c r="G71" s="147"/>
      <c r="H71" s="147"/>
      <c r="I71" s="147"/>
      <c r="J71" s="147"/>
      <c r="K71" s="148"/>
    </row>
  </sheetData>
  <mergeCells count="15">
    <mergeCell ref="B67:C67"/>
    <mergeCell ref="B71:C71"/>
    <mergeCell ref="B68:C68"/>
    <mergeCell ref="B69:C69"/>
    <mergeCell ref="B70:C70"/>
    <mergeCell ref="B63:C63"/>
    <mergeCell ref="B66:C66"/>
    <mergeCell ref="H63:K63"/>
    <mergeCell ref="B65:K65"/>
    <mergeCell ref="E66:K66"/>
    <mergeCell ref="E67:K67"/>
    <mergeCell ref="E68:K68"/>
    <mergeCell ref="E69:K69"/>
    <mergeCell ref="E70:K70"/>
    <mergeCell ref="E71:K71"/>
  </mergeCells>
  <pageMargins left="0.7" right="0.7" top="0.75" bottom="0.75" header="0.3" footer="0.3"/>
  <pageSetup paperSize="9" orientation="portrait" verticalDpi="1200" r:id="rId1"/>
  <ignoredErrors>
    <ignoredError sqref="B3:B60 B6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0" sqref="A20"/>
    </sheetView>
  </sheetViews>
  <sheetFormatPr defaultRowHeight="14.5" x14ac:dyDescent="0.35"/>
  <cols>
    <col min="1" max="1" width="30.54296875" bestFit="1" customWidth="1"/>
  </cols>
  <sheetData>
    <row r="1" spans="1:1" x14ac:dyDescent="0.35">
      <c r="A1" s="24" t="s">
        <v>160</v>
      </c>
    </row>
    <row r="2" spans="1:1" x14ac:dyDescent="0.35">
      <c r="A2" s="23" t="s">
        <v>161</v>
      </c>
    </row>
    <row r="3" spans="1:1" x14ac:dyDescent="0.35">
      <c r="A3" s="23" t="s">
        <v>162</v>
      </c>
    </row>
    <row r="4" spans="1:1" x14ac:dyDescent="0.35">
      <c r="A4" s="23" t="s">
        <v>163</v>
      </c>
    </row>
    <row r="5" spans="1:1" x14ac:dyDescent="0.35">
      <c r="A5" s="23" t="s">
        <v>164</v>
      </c>
    </row>
    <row r="6" spans="1:1" x14ac:dyDescent="0.35">
      <c r="A6" s="23" t="s">
        <v>165</v>
      </c>
    </row>
    <row r="7" spans="1:1" x14ac:dyDescent="0.35">
      <c r="A7" s="23" t="s">
        <v>166</v>
      </c>
    </row>
    <row r="8" spans="1:1" x14ac:dyDescent="0.35">
      <c r="A8" s="23" t="s">
        <v>167</v>
      </c>
    </row>
    <row r="9" spans="1:1" x14ac:dyDescent="0.35">
      <c r="A9" s="23" t="s">
        <v>168</v>
      </c>
    </row>
    <row r="10" spans="1:1" x14ac:dyDescent="0.35">
      <c r="A10" s="23" t="s">
        <v>169</v>
      </c>
    </row>
    <row r="11" spans="1:1" x14ac:dyDescent="0.35">
      <c r="A11" s="23" t="s">
        <v>170</v>
      </c>
    </row>
    <row r="12" spans="1:1" x14ac:dyDescent="0.35">
      <c r="A12" s="23" t="s">
        <v>171</v>
      </c>
    </row>
    <row r="13" spans="1:1" x14ac:dyDescent="0.35">
      <c r="A13" s="23" t="s">
        <v>172</v>
      </c>
    </row>
    <row r="14" spans="1:1" x14ac:dyDescent="0.35">
      <c r="A14" s="23" t="s">
        <v>173</v>
      </c>
    </row>
    <row r="15" spans="1:1" x14ac:dyDescent="0.35">
      <c r="A15" s="23" t="s">
        <v>174</v>
      </c>
    </row>
    <row r="16" spans="1:1" x14ac:dyDescent="0.35">
      <c r="A16" s="23" t="s">
        <v>175</v>
      </c>
    </row>
    <row r="17" spans="1:1" x14ac:dyDescent="0.35">
      <c r="A17" s="23" t="s">
        <v>176</v>
      </c>
    </row>
    <row r="18" spans="1:1" x14ac:dyDescent="0.35">
      <c r="A18" s="23" t="s">
        <v>177</v>
      </c>
    </row>
    <row r="19" spans="1:1" x14ac:dyDescent="0.35">
      <c r="A19" s="23" t="s">
        <v>178</v>
      </c>
    </row>
    <row r="20" spans="1:1" x14ac:dyDescent="0.35">
      <c r="A20" s="23"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Status xmlns="http://schemas.microsoft.com/sharepoint/v3/fields">Support/Reference Document</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3F46B60E951C468E5314CC5CA33D05" ma:contentTypeVersion="0" ma:contentTypeDescription="Create a new document." ma:contentTypeScope="" ma:versionID="cee01fd73ba4334f0148398fa98d4128">
  <xsd:schema xmlns:xsd="http://www.w3.org/2001/XMLSchema" xmlns:xs="http://www.w3.org/2001/XMLSchema" xmlns:p="http://schemas.microsoft.com/office/2006/metadata/properties" xmlns:ns2="http://schemas.microsoft.com/sharepoint/v3/fields" targetNamespace="http://schemas.microsoft.com/office/2006/metadata/properties" ma:root="true" ma:fieldsID="44bc3ccea7c927039c22391ff1848ebd"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Support/Reference Document" ma:format="Dropdown" ma:internalName="_Status">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9713A-DEAD-4DF6-AA97-BEFA487AB2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16F546E9-0806-425D-AB4F-4F0F2AE75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6A76B-27AD-407F-BE20-BFE284BB6E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Sch.B Offer Summary</vt:lpstr>
      <vt:lpstr>CLIN 1-GPL disc. price</vt:lpstr>
      <vt:lpstr>CLIN 2-Engineering Services</vt:lpstr>
      <vt:lpstr>CLIN 3-PHS&amp;T</vt:lpstr>
      <vt:lpstr>CLIN 5-Tempesting</vt:lpstr>
      <vt:lpstr>currencies list</vt:lpstr>
    </vt:vector>
  </TitlesOfParts>
  <Manager/>
  <Company>NCIA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dc:title>
  <dc:subject/>
  <dc:creator>Bozoudis Michail</dc:creator>
  <cp:keywords/>
  <dc:description/>
  <cp:lastModifiedBy>Benson Eva</cp:lastModifiedBy>
  <dcterms:created xsi:type="dcterms:W3CDTF">2017-07-10T07:03:59Z</dcterms:created>
  <dcterms:modified xsi:type="dcterms:W3CDTF">2022-11-22T15:53:03Z</dcterms:modified>
  <cp:category/>
  <cp:contentStatus>Product Created/Draft/For Coordination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0x0101008D3F46B60E951C468E5314CC5CA33D05</vt:lpwstr>
  </property>
</Properties>
</file>